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pple\OneDrive\Masaüstü\"/>
    </mc:Choice>
  </mc:AlternateContent>
  <bookViews>
    <workbookView xWindow="0" yWindow="0" windowWidth="19200" windowHeight="8250" activeTab="1"/>
  </bookViews>
  <sheets>
    <sheet name="ISDMR" sheetId="1" r:id="rId1"/>
    <sheet name="ISYAT" sheetId="2" r:id="rId2"/>
  </sheet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9" i="2" l="1"/>
  <c r="C10" i="2" s="1"/>
  <c r="F8" i="2"/>
  <c r="D8" i="2"/>
  <c r="C11" i="2" l="1"/>
  <c r="F10" i="2"/>
  <c r="D10" i="2"/>
  <c r="E8" i="2"/>
  <c r="G8" i="2"/>
  <c r="H8" i="2" s="1"/>
  <c r="I8" i="2" s="1"/>
  <c r="J8" i="2" s="1"/>
  <c r="D9" i="2"/>
  <c r="F9" i="2"/>
  <c r="E10" i="2" s="1"/>
  <c r="C9" i="1"/>
  <c r="C10" i="1" s="1"/>
  <c r="F8" i="1"/>
  <c r="G8" i="1" s="1"/>
  <c r="H8" i="1" s="1"/>
  <c r="D8" i="1"/>
  <c r="E9" i="2" l="1"/>
  <c r="I8" i="1"/>
  <c r="J8" i="1" s="1"/>
  <c r="K8" i="2"/>
  <c r="G9" i="2" s="1"/>
  <c r="H9" i="2" s="1"/>
  <c r="I9" i="2" s="1"/>
  <c r="J9" i="2" s="1"/>
  <c r="L8" i="2"/>
  <c r="C12" i="2"/>
  <c r="F11" i="2"/>
  <c r="D11" i="2"/>
  <c r="E8" i="1"/>
  <c r="F9" i="1"/>
  <c r="E9" i="1" s="1"/>
  <c r="D9" i="1"/>
  <c r="C11" i="1"/>
  <c r="F10" i="1"/>
  <c r="D10" i="1"/>
  <c r="L8" i="1" l="1"/>
  <c r="K8" i="1"/>
  <c r="G9" i="1" s="1"/>
  <c r="H9" i="1" s="1"/>
  <c r="I9" i="1" s="1"/>
  <c r="J9" i="1" s="1"/>
  <c r="L9" i="1" s="1"/>
  <c r="E11" i="2"/>
  <c r="N8" i="2"/>
  <c r="M8" i="2"/>
  <c r="O8" i="2" s="1"/>
  <c r="C13" i="2"/>
  <c r="F12" i="2"/>
  <c r="D12" i="2"/>
  <c r="K9" i="2"/>
  <c r="G10" i="2" s="1"/>
  <c r="H10" i="2" s="1"/>
  <c r="I10" i="2" s="1"/>
  <c r="J10" i="2" s="1"/>
  <c r="L9" i="2"/>
  <c r="E10" i="1"/>
  <c r="D11" i="1"/>
  <c r="C12" i="1"/>
  <c r="F11" i="1"/>
  <c r="Q8" i="2" l="1"/>
  <c r="N8" i="1"/>
  <c r="M8" i="1"/>
  <c r="M9" i="2"/>
  <c r="O9" i="2" s="1"/>
  <c r="N9" i="2"/>
  <c r="C14" i="2"/>
  <c r="F13" i="2"/>
  <c r="D13" i="2"/>
  <c r="P8" i="2"/>
  <c r="E12" i="2"/>
  <c r="L10" i="2"/>
  <c r="K10" i="2"/>
  <c r="G11" i="2" s="1"/>
  <c r="H11" i="2" s="1"/>
  <c r="I11" i="2" s="1"/>
  <c r="J11" i="2" s="1"/>
  <c r="E13" i="2"/>
  <c r="K9" i="1"/>
  <c r="G10" i="1" s="1"/>
  <c r="H10" i="1" s="1"/>
  <c r="I10" i="1" s="1"/>
  <c r="J10" i="1" s="1"/>
  <c r="L10" i="1" s="1"/>
  <c r="E11" i="1"/>
  <c r="C13" i="1"/>
  <c r="F12" i="1"/>
  <c r="D12" i="1"/>
  <c r="M9" i="1"/>
  <c r="O9" i="1" s="1"/>
  <c r="N9" i="1"/>
  <c r="O8" i="1" l="1"/>
  <c r="P8" i="1" s="1"/>
  <c r="Q8" i="1"/>
  <c r="N10" i="2"/>
  <c r="M10" i="2"/>
  <c r="O10" i="2" s="1"/>
  <c r="P9" i="2"/>
  <c r="Q9" i="2"/>
  <c r="K11" i="2"/>
  <c r="G12" i="2" s="1"/>
  <c r="H12" i="2" s="1"/>
  <c r="I12" i="2" s="1"/>
  <c r="J12" i="2" s="1"/>
  <c r="L11" i="2"/>
  <c r="C15" i="2"/>
  <c r="F14" i="2"/>
  <c r="D14" i="2"/>
  <c r="E14" i="2"/>
  <c r="K10" i="1"/>
  <c r="G11" i="1" s="1"/>
  <c r="H11" i="1" s="1"/>
  <c r="I11" i="1" s="1"/>
  <c r="J11" i="1" s="1"/>
  <c r="K11" i="1" s="1"/>
  <c r="G12" i="1" s="1"/>
  <c r="H12" i="1" s="1"/>
  <c r="I12" i="1" s="1"/>
  <c r="J12" i="1" s="1"/>
  <c r="E12" i="1"/>
  <c r="P9" i="1"/>
  <c r="Q9" i="1"/>
  <c r="C14" i="1"/>
  <c r="F13" i="1"/>
  <c r="D13" i="1"/>
  <c r="N10" i="1"/>
  <c r="M10" i="1"/>
  <c r="O10" i="1" s="1"/>
  <c r="M11" i="2" l="1"/>
  <c r="O11" i="2" s="1"/>
  <c r="N11" i="2"/>
  <c r="C16" i="2"/>
  <c r="F15" i="2"/>
  <c r="E15" i="2" s="1"/>
  <c r="D15" i="2"/>
  <c r="L12" i="2"/>
  <c r="K12" i="2"/>
  <c r="G13" i="2" s="1"/>
  <c r="H13" i="2" s="1"/>
  <c r="I13" i="2" s="1"/>
  <c r="J13" i="2" s="1"/>
  <c r="Q10" i="2"/>
  <c r="P10" i="2"/>
  <c r="L11" i="1"/>
  <c r="M11" i="1" s="1"/>
  <c r="O11" i="1" s="1"/>
  <c r="P10" i="1"/>
  <c r="C15" i="1"/>
  <c r="F14" i="1"/>
  <c r="D14" i="1"/>
  <c r="Q10" i="1"/>
  <c r="E13" i="1"/>
  <c r="E14" i="1"/>
  <c r="L12" i="1"/>
  <c r="K12" i="1"/>
  <c r="G13" i="1" s="1"/>
  <c r="H13" i="1" s="1"/>
  <c r="I13" i="1" s="1"/>
  <c r="J13" i="1" s="1"/>
  <c r="K13" i="2" l="1"/>
  <c r="G14" i="2" s="1"/>
  <c r="H14" i="2" s="1"/>
  <c r="I14" i="2" s="1"/>
  <c r="J14" i="2" s="1"/>
  <c r="L13" i="2"/>
  <c r="C17" i="2"/>
  <c r="F16" i="2"/>
  <c r="D16" i="2"/>
  <c r="N12" i="2"/>
  <c r="M12" i="2"/>
  <c r="O12" i="2" s="1"/>
  <c r="P11" i="2"/>
  <c r="Q11" i="2"/>
  <c r="E16" i="2"/>
  <c r="N11" i="1"/>
  <c r="K13" i="1"/>
  <c r="G14" i="1" s="1"/>
  <c r="H14" i="1" s="1"/>
  <c r="I14" i="1" s="1"/>
  <c r="J14" i="1" s="1"/>
  <c r="L13" i="1"/>
  <c r="N12" i="1"/>
  <c r="M12" i="1"/>
  <c r="O12" i="1" s="1"/>
  <c r="D15" i="1"/>
  <c r="C16" i="1"/>
  <c r="F15" i="1"/>
  <c r="P11" i="1"/>
  <c r="Q11" i="1"/>
  <c r="Q12" i="2" l="1"/>
  <c r="P12" i="2"/>
  <c r="M13" i="2"/>
  <c r="O13" i="2" s="1"/>
  <c r="N13" i="2"/>
  <c r="F17" i="2"/>
  <c r="D17" i="2"/>
  <c r="L14" i="2"/>
  <c r="K14" i="2"/>
  <c r="G15" i="2" s="1"/>
  <c r="H15" i="2" s="1"/>
  <c r="I15" i="2" s="1"/>
  <c r="J15" i="2" s="1"/>
  <c r="Q12" i="1"/>
  <c r="M13" i="1"/>
  <c r="O13" i="1" s="1"/>
  <c r="N13" i="1"/>
  <c r="E15" i="1"/>
  <c r="L14" i="1"/>
  <c r="K14" i="1"/>
  <c r="G15" i="1" s="1"/>
  <c r="H15" i="1" s="1"/>
  <c r="I15" i="1" s="1"/>
  <c r="J15" i="1" s="1"/>
  <c r="C17" i="1"/>
  <c r="F16" i="1"/>
  <c r="D16" i="1"/>
  <c r="P12" i="1"/>
  <c r="P13" i="2" l="1"/>
  <c r="Q13" i="2"/>
  <c r="N14" i="2"/>
  <c r="M14" i="2"/>
  <c r="O14" i="2" s="1"/>
  <c r="E17" i="2"/>
  <c r="K15" i="2"/>
  <c r="G16" i="2" s="1"/>
  <c r="H16" i="2" s="1"/>
  <c r="I16" i="2" s="1"/>
  <c r="J16" i="2" s="1"/>
  <c r="L15" i="2"/>
  <c r="P13" i="1"/>
  <c r="Q13" i="1"/>
  <c r="K15" i="1"/>
  <c r="G16" i="1" s="1"/>
  <c r="L15" i="1"/>
  <c r="F17" i="1"/>
  <c r="D17" i="1"/>
  <c r="N14" i="1"/>
  <c r="M14" i="1"/>
  <c r="O14" i="1" s="1"/>
  <c r="H16" i="1"/>
  <c r="I16" i="1" s="1"/>
  <c r="J16" i="1" s="1"/>
  <c r="E16" i="1"/>
  <c r="L16" i="2" l="1"/>
  <c r="K16" i="2"/>
  <c r="G17" i="2" s="1"/>
  <c r="H17" i="2" s="1"/>
  <c r="I17" i="2" s="1"/>
  <c r="J17" i="2" s="1"/>
  <c r="Q14" i="2"/>
  <c r="M15" i="2"/>
  <c r="O15" i="2" s="1"/>
  <c r="N15" i="2"/>
  <c r="P14" i="2"/>
  <c r="Q14" i="1"/>
  <c r="L16" i="1"/>
  <c r="K16" i="1"/>
  <c r="G17" i="1" s="1"/>
  <c r="H17" i="1" s="1"/>
  <c r="I17" i="1" s="1"/>
  <c r="J17" i="1" s="1"/>
  <c r="M15" i="1"/>
  <c r="O15" i="1" s="1"/>
  <c r="N15" i="1"/>
  <c r="P14" i="1"/>
  <c r="E17" i="1"/>
  <c r="P15" i="2" l="1"/>
  <c r="Q15" i="2"/>
  <c r="K17" i="2"/>
  <c r="L17" i="2"/>
  <c r="N16" i="2"/>
  <c r="M16" i="2"/>
  <c r="O16" i="2" s="1"/>
  <c r="K17" i="1"/>
  <c r="L17" i="1"/>
  <c r="P15" i="1"/>
  <c r="Q15" i="1"/>
  <c r="N16" i="1"/>
  <c r="M16" i="1"/>
  <c r="O16" i="1" s="1"/>
  <c r="Q16" i="2" l="1"/>
  <c r="M17" i="2"/>
  <c r="O17" i="2" s="1"/>
  <c r="N17" i="2"/>
  <c r="P16" i="2"/>
  <c r="Q16" i="1"/>
  <c r="M17" i="1"/>
  <c r="O17" i="1" s="1"/>
  <c r="N17" i="1"/>
  <c r="P16" i="1"/>
  <c r="P17" i="2" l="1"/>
  <c r="Q17" i="2"/>
  <c r="P17" i="1"/>
  <c r="Q17" i="1"/>
</calcChain>
</file>

<file path=xl/sharedStrings.xml><?xml version="1.0" encoding="utf-8"?>
<sst xmlns="http://schemas.openxmlformats.org/spreadsheetml/2006/main" count="109" uniqueCount="49">
  <si>
    <t>ARTAN TEMETTÜ VERİMİ ORANINI YAZIN.</t>
  </si>
  <si>
    <t>2.YIL</t>
  </si>
  <si>
    <t>3.YIL</t>
  </si>
  <si>
    <t>4.YIL</t>
  </si>
  <si>
    <t>5.YIL</t>
  </si>
  <si>
    <t>6.YIL</t>
  </si>
  <si>
    <t>7.YIL</t>
  </si>
  <si>
    <t>8.YIL</t>
  </si>
  <si>
    <t>9.YIL</t>
  </si>
  <si>
    <t>10.YIL</t>
  </si>
  <si>
    <t>Açıklama</t>
  </si>
  <si>
    <t>BLOK</t>
  </si>
  <si>
    <t>"V" yıllık arttırım yapacağınız oranı yazın</t>
  </si>
  <si>
    <t>port. büyümesini yazın "V"</t>
  </si>
  <si>
    <t>"V" portföyün 1.YIL temettü verimini yazın</t>
  </si>
  <si>
    <t>ALIM</t>
  </si>
  <si>
    <t>YILLIK</t>
  </si>
  <si>
    <t>İLK</t>
  </si>
  <si>
    <t>Açıklamalar</t>
  </si>
  <si>
    <t>SON</t>
  </si>
  <si>
    <t>AYLIK</t>
  </si>
  <si>
    <t>Ortalama</t>
  </si>
  <si>
    <t>Aylık alım</t>
  </si>
  <si>
    <t>BAKİYE</t>
  </si>
  <si>
    <t>Yıllık alım</t>
  </si>
  <si>
    <t>Önceki dönemden</t>
  </si>
  <si>
    <t>Portföy yıllık bym</t>
  </si>
  <si>
    <t>Tmt sonrası</t>
  </si>
  <si>
    <t>Min gelir</t>
  </si>
  <si>
    <t>Max gelir</t>
  </si>
  <si>
    <t>Aylık gelir</t>
  </si>
  <si>
    <t>Yıllık gelir</t>
  </si>
  <si>
    <t>1. YIL</t>
  </si>
  <si>
    <t>2. YIL</t>
  </si>
  <si>
    <t>3. YIL</t>
  </si>
  <si>
    <t>4. YIL</t>
  </si>
  <si>
    <t>5. YIL</t>
  </si>
  <si>
    <t>6. YIL</t>
  </si>
  <si>
    <t>7. YIL</t>
  </si>
  <si>
    <t>8. YIL</t>
  </si>
  <si>
    <t>9. YIL</t>
  </si>
  <si>
    <t>AYLIK GELİR</t>
  </si>
  <si>
    <t>YILLIK GELİR</t>
  </si>
  <si>
    <t>SADECE KIRMIZI KUTULARA VERİLERİNİZİ YAZINIZ (DİĞER YERLER FORMÜLLÜDÜR)</t>
  </si>
  <si>
    <t>TEMETTÜ EMEKLİLİĞİ MAAŞ HESAPLAMA TABLOSU (10 yıllık planlama)</t>
  </si>
  <si>
    <t>Birleşim hsp</t>
  </si>
  <si>
    <t>I</t>
  </si>
  <si>
    <t>&lt;-1,06 yazan kısım  temettü verim %6 olduğunu gösterir</t>
  </si>
  <si>
    <t>&lt;-1,12 yazan kısım  temettü verim %12 olduğunu gösterir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</si>
</sst>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Arial"/>
    </font>
    <font>
      <sz val="11"/>
      <color theme="1"/>
      <name val="Calibri"/>
    </font>
    <font>
      <sz val="11"/>
      <color theme="1"/>
      <name val="Calibri"/>
    </font>
    <font>
      <b/>
      <u/>
      <sz val="24"/>
      <color theme="0"/>
      <name val="Calibri"/>
    </font>
    <font>
      <sz val="11"/>
      <name val="Arial"/>
    </font>
    <font>
      <b/>
      <sz val="11"/>
      <color theme="1"/>
      <name val="Calibri"/>
    </font>
    <font>
      <b/>
      <sz val="11"/>
      <color theme="0"/>
      <name val="Calibri"/>
    </font>
    <font>
      <b/>
      <sz val="12"/>
      <color theme="1"/>
      <name val="Calibri"/>
    </font>
    <font>
      <b/>
      <sz val="12"/>
      <color theme="0"/>
      <name val="Calibri"/>
    </font>
    <font>
      <b/>
      <sz val="18"/>
      <color theme="0"/>
      <name val="Calibri"/>
    </font>
    <font>
      <b/>
      <sz val="16"/>
      <color theme="1"/>
      <name val="Calibri"/>
    </font>
    <font>
      <b/>
      <sz val="14"/>
      <color rgb="FFFF0000"/>
      <name val="Calibri"/>
    </font>
    <font>
      <b/>
      <sz val="9"/>
      <color theme="1"/>
      <name val="Arial Narrow"/>
      <family val="2"/>
      <charset val="162"/>
    </font>
    <font>
      <sz val="9"/>
      <name val="Arial"/>
      <family val="2"/>
      <charset val="162"/>
    </font>
    <font>
      <b/>
      <sz val="11"/>
      <color theme="1"/>
      <name val="Calibri"/>
      <family val="2"/>
      <charset val="162"/>
    </font>
    <font>
      <b/>
      <sz val="22"/>
      <color theme="0"/>
      <name val="Calibri"/>
      <family val="2"/>
      <charset val="162"/>
    </font>
    <font>
      <sz val="22"/>
      <name val="Arial"/>
      <family val="2"/>
      <charset val="162"/>
    </font>
    <font>
      <b/>
      <sz val="12"/>
      <color theme="1"/>
      <name val="Calibri"/>
      <family val="2"/>
      <charset val="162"/>
    </font>
  </fonts>
  <fills count="13">
    <fill>
      <patternFill patternType="none"/>
    </fill>
    <fill>
      <patternFill patternType="gray125"/>
    </fill>
    <fill>
      <patternFill patternType="solid">
        <fgColor theme="1"/>
        <bgColor theme="1"/>
      </patternFill>
    </fill>
    <fill>
      <patternFill patternType="solid">
        <fgColor rgb="FF00B050"/>
        <bgColor rgb="FF00B050"/>
      </patternFill>
    </fill>
    <fill>
      <patternFill patternType="solid">
        <fgColor rgb="FFFFFF00"/>
        <bgColor rgb="FFFFFF00"/>
      </patternFill>
    </fill>
    <fill>
      <patternFill patternType="solid">
        <fgColor rgb="FFFF0000"/>
        <bgColor rgb="FFFF0000"/>
      </patternFill>
    </fill>
    <fill>
      <patternFill patternType="solid">
        <fgColor rgb="FF4BEF5B"/>
        <bgColor rgb="FF4BEF5B"/>
      </patternFill>
    </fill>
    <fill>
      <patternFill patternType="solid">
        <fgColor rgb="FFFABF8F"/>
        <bgColor rgb="FFFABF8F"/>
      </patternFill>
    </fill>
    <fill>
      <patternFill patternType="solid">
        <fgColor rgb="FFC2D69B"/>
        <bgColor rgb="FFC2D69B"/>
      </patternFill>
    </fill>
    <fill>
      <patternFill patternType="solid">
        <fgColor rgb="FF75DBFF"/>
        <bgColor rgb="FF75DBFF"/>
      </patternFill>
    </fill>
    <fill>
      <patternFill patternType="solid">
        <fgColor rgb="FFB8CCE4"/>
        <bgColor rgb="FFB8CCE4"/>
      </patternFill>
    </fill>
    <fill>
      <patternFill patternType="solid">
        <fgColor rgb="FF92D050"/>
        <bgColor rgb="FF92D050"/>
      </patternFill>
    </fill>
    <fill>
      <patternFill patternType="solid">
        <fgColor rgb="FF0070C0"/>
        <bgColor rgb="FF0070C0"/>
      </patternFill>
    </fill>
  </fills>
  <borders count="81">
    <border>
      <left/>
      <right/>
      <top/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136">
    <xf numFmtId="0" fontId="0" fillId="0" borderId="0" xfId="0" applyFont="1" applyAlignment="1"/>
    <xf numFmtId="0" fontId="1" fillId="0" borderId="0" xfId="0" applyFont="1" applyAlignment="1"/>
    <xf numFmtId="0" fontId="5" fillId="4" borderId="8" xfId="0" applyFont="1" applyFill="1" applyBorder="1" applyAlignment="1">
      <alignment horizontal="center" vertical="center"/>
    </xf>
    <xf numFmtId="0" fontId="5" fillId="4" borderId="9" xfId="0" applyFont="1" applyFill="1" applyBorder="1" applyAlignment="1">
      <alignment horizontal="center" vertical="center"/>
    </xf>
    <xf numFmtId="0" fontId="6" fillId="5" borderId="8" xfId="0" applyFont="1" applyFill="1" applyBorder="1" applyAlignment="1">
      <alignment horizontal="center" vertical="center"/>
    </xf>
    <xf numFmtId="0" fontId="6" fillId="5" borderId="9" xfId="0" applyFont="1" applyFill="1" applyBorder="1" applyAlignment="1">
      <alignment horizontal="center" vertical="center"/>
    </xf>
    <xf numFmtId="4" fontId="6" fillId="5" borderId="8" xfId="0" applyNumberFormat="1" applyFont="1" applyFill="1" applyBorder="1" applyAlignment="1">
      <alignment horizontal="center" vertical="center"/>
    </xf>
    <xf numFmtId="0" fontId="7" fillId="4" borderId="13" xfId="0" applyFont="1" applyFill="1" applyBorder="1" applyAlignment="1">
      <alignment horizontal="center" vertical="center"/>
    </xf>
    <xf numFmtId="0" fontId="5" fillId="4" borderId="17" xfId="0" applyFont="1" applyFill="1" applyBorder="1" applyAlignment="1">
      <alignment horizontal="left" vertical="center"/>
    </xf>
    <xf numFmtId="0" fontId="7" fillId="4" borderId="18" xfId="0" applyFont="1" applyFill="1" applyBorder="1" applyAlignment="1">
      <alignment horizontal="center" vertical="center"/>
    </xf>
    <xf numFmtId="4" fontId="8" fillId="5" borderId="19" xfId="0" applyNumberFormat="1" applyFont="1" applyFill="1" applyBorder="1" applyAlignment="1">
      <alignment horizontal="center" vertical="center"/>
    </xf>
    <xf numFmtId="4" fontId="7" fillId="4" borderId="20" xfId="0" applyNumberFormat="1" applyFont="1" applyFill="1" applyBorder="1" applyAlignment="1">
      <alignment horizontal="center" vertical="center"/>
    </xf>
    <xf numFmtId="3" fontId="5" fillId="6" borderId="20" xfId="0" applyNumberFormat="1" applyFont="1" applyFill="1" applyBorder="1" applyAlignment="1">
      <alignment horizontal="center" vertical="center"/>
    </xf>
    <xf numFmtId="4" fontId="8" fillId="5" borderId="24" xfId="0" applyNumberFormat="1" applyFont="1" applyFill="1" applyBorder="1" applyAlignment="1">
      <alignment horizontal="center" vertical="center"/>
    </xf>
    <xf numFmtId="4" fontId="8" fillId="5" borderId="18" xfId="0" applyNumberFormat="1" applyFont="1" applyFill="1" applyBorder="1" applyAlignment="1">
      <alignment horizontal="center" vertical="center"/>
    </xf>
    <xf numFmtId="0" fontId="5" fillId="6" borderId="25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3" fontId="6" fillId="5" borderId="20" xfId="0" applyNumberFormat="1" applyFont="1" applyFill="1" applyBorder="1" applyAlignment="1">
      <alignment horizontal="center" vertical="center"/>
    </xf>
    <xf numFmtId="0" fontId="5" fillId="4" borderId="29" xfId="0" applyFont="1" applyFill="1" applyBorder="1" applyAlignment="1">
      <alignment horizontal="center" vertical="center"/>
    </xf>
    <xf numFmtId="0" fontId="5" fillId="4" borderId="18" xfId="0" applyFont="1" applyFill="1" applyBorder="1" applyAlignment="1">
      <alignment horizontal="center" vertical="center"/>
    </xf>
    <xf numFmtId="3" fontId="5" fillId="6" borderId="18" xfId="0" applyNumberFormat="1" applyFont="1" applyFill="1" applyBorder="1" applyAlignment="1">
      <alignment horizontal="center" vertical="center"/>
    </xf>
    <xf numFmtId="0" fontId="5" fillId="7" borderId="30" xfId="0" applyFont="1" applyFill="1" applyBorder="1" applyAlignment="1">
      <alignment horizontal="center" vertical="center"/>
    </xf>
    <xf numFmtId="0" fontId="5" fillId="7" borderId="31" xfId="0" applyFont="1" applyFill="1" applyBorder="1" applyAlignment="1">
      <alignment horizontal="center" vertical="center"/>
    </xf>
    <xf numFmtId="0" fontId="5" fillId="7" borderId="33" xfId="0" applyFont="1" applyFill="1" applyBorder="1" applyAlignment="1">
      <alignment horizontal="center" vertical="center"/>
    </xf>
    <xf numFmtId="0" fontId="5" fillId="7" borderId="34" xfId="0" applyFont="1" applyFill="1" applyBorder="1" applyAlignment="1">
      <alignment horizontal="center" vertical="center"/>
    </xf>
    <xf numFmtId="0" fontId="5" fillId="7" borderId="35" xfId="0" applyFont="1" applyFill="1" applyBorder="1" applyAlignment="1">
      <alignment horizontal="center" vertical="center"/>
    </xf>
    <xf numFmtId="0" fontId="5" fillId="7" borderId="18" xfId="0" applyFont="1" applyFill="1" applyBorder="1" applyAlignment="1">
      <alignment horizontal="center" vertical="center"/>
    </xf>
    <xf numFmtId="0" fontId="5" fillId="4" borderId="17" xfId="0" applyFont="1" applyFill="1" applyBorder="1" applyAlignment="1">
      <alignment horizontal="center" vertical="center"/>
    </xf>
    <xf numFmtId="0" fontId="5" fillId="4" borderId="13" xfId="0" applyFont="1" applyFill="1" applyBorder="1" applyAlignment="1">
      <alignment horizontal="center" vertical="center"/>
    </xf>
    <xf numFmtId="0" fontId="2" fillId="8" borderId="36" xfId="0" applyFont="1" applyFill="1" applyBorder="1" applyAlignment="1">
      <alignment horizontal="center" vertical="center"/>
    </xf>
    <xf numFmtId="3" fontId="6" fillId="5" borderId="9" xfId="0" applyNumberFormat="1" applyFont="1" applyFill="1" applyBorder="1" applyAlignment="1">
      <alignment horizontal="center" vertical="center"/>
    </xf>
    <xf numFmtId="3" fontId="2" fillId="9" borderId="36" xfId="0" applyNumberFormat="1" applyFont="1" applyFill="1" applyBorder="1" applyAlignment="1">
      <alignment horizontal="center" vertical="center"/>
    </xf>
    <xf numFmtId="3" fontId="2" fillId="6" borderId="37" xfId="0" applyNumberFormat="1" applyFont="1" applyFill="1" applyBorder="1" applyAlignment="1">
      <alignment horizontal="center" vertical="center"/>
    </xf>
    <xf numFmtId="3" fontId="2" fillId="10" borderId="38" xfId="0" applyNumberFormat="1" applyFont="1" applyFill="1" applyBorder="1" applyAlignment="1">
      <alignment horizontal="center" vertical="center"/>
    </xf>
    <xf numFmtId="3" fontId="2" fillId="10" borderId="39" xfId="0" applyNumberFormat="1" applyFont="1" applyFill="1" applyBorder="1" applyAlignment="1">
      <alignment horizontal="center" vertical="center"/>
    </xf>
    <xf numFmtId="3" fontId="2" fillId="10" borderId="40" xfId="0" applyNumberFormat="1" applyFont="1" applyFill="1" applyBorder="1" applyAlignment="1">
      <alignment horizontal="center" vertical="center"/>
    </xf>
    <xf numFmtId="3" fontId="5" fillId="6" borderId="41" xfId="0" applyNumberFormat="1" applyFont="1" applyFill="1" applyBorder="1" applyAlignment="1">
      <alignment horizontal="center" vertical="center"/>
    </xf>
    <xf numFmtId="3" fontId="2" fillId="7" borderId="42" xfId="0" applyNumberFormat="1" applyFont="1" applyFill="1" applyBorder="1" applyAlignment="1">
      <alignment horizontal="center" vertical="center"/>
    </xf>
    <xf numFmtId="3" fontId="2" fillId="7" borderId="39" xfId="0" applyNumberFormat="1" applyFont="1" applyFill="1" applyBorder="1" applyAlignment="1">
      <alignment horizontal="center" vertical="center"/>
    </xf>
    <xf numFmtId="3" fontId="2" fillId="7" borderId="43" xfId="0" applyNumberFormat="1" applyFont="1" applyFill="1" applyBorder="1" applyAlignment="1">
      <alignment horizontal="center" vertical="center"/>
    </xf>
    <xf numFmtId="3" fontId="2" fillId="4" borderId="36" xfId="0" applyNumberFormat="1" applyFont="1" applyFill="1" applyBorder="1" applyAlignment="1">
      <alignment horizontal="center" vertical="center"/>
    </xf>
    <xf numFmtId="0" fontId="2" fillId="8" borderId="44" xfId="0" applyFont="1" applyFill="1" applyBorder="1" applyAlignment="1">
      <alignment horizontal="center" vertical="center"/>
    </xf>
    <xf numFmtId="3" fontId="2" fillId="10" borderId="45" xfId="0" applyNumberFormat="1" applyFont="1" applyFill="1" applyBorder="1" applyAlignment="1">
      <alignment horizontal="center" vertical="center"/>
    </xf>
    <xf numFmtId="3" fontId="2" fillId="9" borderId="44" xfId="0" applyNumberFormat="1" applyFont="1" applyFill="1" applyBorder="1" applyAlignment="1">
      <alignment horizontal="center" vertical="center"/>
    </xf>
    <xf numFmtId="3" fontId="2" fillId="6" borderId="46" xfId="0" applyNumberFormat="1" applyFont="1" applyFill="1" applyBorder="1" applyAlignment="1">
      <alignment horizontal="center" vertical="center"/>
    </xf>
    <xf numFmtId="3" fontId="2" fillId="10" borderId="47" xfId="0" applyNumberFormat="1" applyFont="1" applyFill="1" applyBorder="1" applyAlignment="1">
      <alignment horizontal="center" vertical="center"/>
    </xf>
    <xf numFmtId="3" fontId="2" fillId="10" borderId="48" xfId="0" applyNumberFormat="1" applyFont="1" applyFill="1" applyBorder="1" applyAlignment="1">
      <alignment horizontal="center" vertical="center"/>
    </xf>
    <xf numFmtId="3" fontId="2" fillId="10" borderId="49" xfId="0" applyNumberFormat="1" applyFont="1" applyFill="1" applyBorder="1" applyAlignment="1">
      <alignment horizontal="center" vertical="center"/>
    </xf>
    <xf numFmtId="3" fontId="5" fillId="6" borderId="50" xfId="0" applyNumberFormat="1" applyFont="1" applyFill="1" applyBorder="1" applyAlignment="1">
      <alignment horizontal="center" vertical="center"/>
    </xf>
    <xf numFmtId="3" fontId="2" fillId="7" borderId="51" xfId="0" applyNumberFormat="1" applyFont="1" applyFill="1" applyBorder="1" applyAlignment="1">
      <alignment horizontal="center" vertical="center"/>
    </xf>
    <xf numFmtId="3" fontId="2" fillId="7" borderId="48" xfId="0" applyNumberFormat="1" applyFont="1" applyFill="1" applyBorder="1" applyAlignment="1">
      <alignment horizontal="center" vertical="center"/>
    </xf>
    <xf numFmtId="3" fontId="2" fillId="7" borderId="52" xfId="0" applyNumberFormat="1" applyFont="1" applyFill="1" applyBorder="1" applyAlignment="1">
      <alignment horizontal="center" vertical="center"/>
    </xf>
    <xf numFmtId="3" fontId="2" fillId="4" borderId="44" xfId="0" applyNumberFormat="1" applyFont="1" applyFill="1" applyBorder="1" applyAlignment="1">
      <alignment horizontal="center" vertical="center"/>
    </xf>
    <xf numFmtId="3" fontId="2" fillId="10" borderId="53" xfId="0" applyNumberFormat="1" applyFont="1" applyFill="1" applyBorder="1" applyAlignment="1">
      <alignment horizontal="center" vertical="center"/>
    </xf>
    <xf numFmtId="3" fontId="2" fillId="10" borderId="54" xfId="0" applyNumberFormat="1" applyFont="1" applyFill="1" applyBorder="1" applyAlignment="1">
      <alignment horizontal="center" vertical="center"/>
    </xf>
    <xf numFmtId="3" fontId="2" fillId="9" borderId="55" xfId="0" applyNumberFormat="1" applyFont="1" applyFill="1" applyBorder="1" applyAlignment="1">
      <alignment horizontal="center" vertical="center"/>
    </xf>
    <xf numFmtId="3" fontId="2" fillId="6" borderId="56" xfId="0" applyNumberFormat="1" applyFont="1" applyFill="1" applyBorder="1" applyAlignment="1">
      <alignment horizontal="center" vertical="center"/>
    </xf>
    <xf numFmtId="3" fontId="2" fillId="10" borderId="30" xfId="0" applyNumberFormat="1" applyFont="1" applyFill="1" applyBorder="1" applyAlignment="1">
      <alignment horizontal="center" vertical="center"/>
    </xf>
    <xf numFmtId="3" fontId="2" fillId="10" borderId="31" xfId="0" applyNumberFormat="1" applyFont="1" applyFill="1" applyBorder="1" applyAlignment="1">
      <alignment horizontal="center" vertical="center"/>
    </xf>
    <xf numFmtId="3" fontId="2" fillId="10" borderId="32" xfId="0" applyNumberFormat="1" applyFont="1" applyFill="1" applyBorder="1" applyAlignment="1">
      <alignment horizontal="center" vertical="center"/>
    </xf>
    <xf numFmtId="3" fontId="5" fillId="6" borderId="57" xfId="0" applyNumberFormat="1" applyFont="1" applyFill="1" applyBorder="1" applyAlignment="1">
      <alignment horizontal="center" vertical="center"/>
    </xf>
    <xf numFmtId="3" fontId="2" fillId="7" borderId="58" xfId="0" applyNumberFormat="1" applyFont="1" applyFill="1" applyBorder="1" applyAlignment="1">
      <alignment horizontal="center" vertical="center"/>
    </xf>
    <xf numFmtId="3" fontId="2" fillId="7" borderId="59" xfId="0" applyNumberFormat="1" applyFont="1" applyFill="1" applyBorder="1" applyAlignment="1">
      <alignment horizontal="center" vertical="center"/>
    </xf>
    <xf numFmtId="3" fontId="2" fillId="7" borderId="60" xfId="0" applyNumberFormat="1" applyFont="1" applyFill="1" applyBorder="1" applyAlignment="1">
      <alignment horizontal="center" vertical="center"/>
    </xf>
    <xf numFmtId="3" fontId="2" fillId="4" borderId="55" xfId="0" applyNumberFormat="1" applyFont="1" applyFill="1" applyBorder="1" applyAlignment="1">
      <alignment horizontal="center" vertical="center"/>
    </xf>
    <xf numFmtId="3" fontId="2" fillId="4" borderId="9" xfId="0" applyNumberFormat="1" applyFont="1" applyFill="1" applyBorder="1" applyAlignment="1">
      <alignment horizontal="center" vertical="center"/>
    </xf>
    <xf numFmtId="3" fontId="2" fillId="11" borderId="8" xfId="0" applyNumberFormat="1" applyFont="1" applyFill="1" applyBorder="1" applyAlignment="1">
      <alignment horizontal="center" vertical="center"/>
    </xf>
    <xf numFmtId="3" fontId="2" fillId="4" borderId="29" xfId="0" applyNumberFormat="1" applyFont="1" applyFill="1" applyBorder="1" applyAlignment="1">
      <alignment horizontal="center" vertical="center"/>
    </xf>
    <xf numFmtId="3" fontId="2" fillId="4" borderId="61" xfId="0" applyNumberFormat="1" applyFont="1" applyFill="1" applyBorder="1" applyAlignment="1">
      <alignment horizontal="center" vertical="center"/>
    </xf>
    <xf numFmtId="3" fontId="5" fillId="11" borderId="62" xfId="0" applyNumberFormat="1" applyFont="1" applyFill="1" applyBorder="1" applyAlignment="1">
      <alignment horizontal="center" vertical="center"/>
    </xf>
    <xf numFmtId="3" fontId="2" fillId="4" borderId="63" xfId="0" applyNumberFormat="1" applyFont="1" applyFill="1" applyBorder="1" applyAlignment="1">
      <alignment horizontal="center" vertical="center"/>
    </xf>
    <xf numFmtId="3" fontId="2" fillId="4" borderId="64" xfId="0" applyNumberFormat="1" applyFont="1" applyFill="1" applyBorder="1" applyAlignment="1">
      <alignment horizontal="center" vertical="center"/>
    </xf>
    <xf numFmtId="3" fontId="2" fillId="4" borderId="65" xfId="0" applyNumberFormat="1" applyFont="1" applyFill="1" applyBorder="1" applyAlignment="1">
      <alignment horizontal="center" vertical="center"/>
    </xf>
    <xf numFmtId="3" fontId="5" fillId="11" borderId="8" xfId="0" applyNumberFormat="1" applyFont="1" applyFill="1" applyBorder="1" applyAlignment="1">
      <alignment horizontal="center" vertical="center"/>
    </xf>
    <xf numFmtId="3" fontId="2" fillId="9" borderId="66" xfId="0" applyNumberFormat="1" applyFont="1" applyFill="1" applyBorder="1" applyAlignment="1">
      <alignment horizontal="center" vertical="center"/>
    </xf>
    <xf numFmtId="3" fontId="2" fillId="10" borderId="42" xfId="0" applyNumberFormat="1" applyFont="1" applyFill="1" applyBorder="1" applyAlignment="1">
      <alignment horizontal="center" vertical="center"/>
    </xf>
    <xf numFmtId="3" fontId="5" fillId="6" borderId="36" xfId="0" applyNumberFormat="1" applyFont="1" applyFill="1" applyBorder="1" applyAlignment="1">
      <alignment horizontal="center" vertical="center"/>
    </xf>
    <xf numFmtId="3" fontId="2" fillId="7" borderId="67" xfId="0" applyNumberFormat="1" applyFont="1" applyFill="1" applyBorder="1" applyAlignment="1">
      <alignment horizontal="center" vertical="center"/>
    </xf>
    <xf numFmtId="3" fontId="2" fillId="7" borderId="68" xfId="0" applyNumberFormat="1" applyFont="1" applyFill="1" applyBorder="1" applyAlignment="1">
      <alignment horizontal="center" vertical="center"/>
    </xf>
    <xf numFmtId="3" fontId="2" fillId="7" borderId="69" xfId="0" applyNumberFormat="1" applyFont="1" applyFill="1" applyBorder="1" applyAlignment="1">
      <alignment horizontal="center" vertical="center"/>
    </xf>
    <xf numFmtId="3" fontId="2" fillId="4" borderId="66" xfId="0" applyNumberFormat="1" applyFont="1" applyFill="1" applyBorder="1" applyAlignment="1">
      <alignment horizontal="center" vertical="center"/>
    </xf>
    <xf numFmtId="3" fontId="2" fillId="10" borderId="51" xfId="0" applyNumberFormat="1" applyFont="1" applyFill="1" applyBorder="1" applyAlignment="1">
      <alignment horizontal="center" vertical="center"/>
    </xf>
    <xf numFmtId="3" fontId="5" fillId="6" borderId="44" xfId="0" applyNumberFormat="1" applyFont="1" applyFill="1" applyBorder="1" applyAlignment="1">
      <alignment horizontal="center" vertical="center"/>
    </xf>
    <xf numFmtId="3" fontId="2" fillId="10" borderId="70" xfId="0" applyNumberFormat="1" applyFont="1" applyFill="1" applyBorder="1" applyAlignment="1">
      <alignment horizontal="center" vertical="center"/>
    </xf>
    <xf numFmtId="3" fontId="2" fillId="10" borderId="68" xfId="0" applyNumberFormat="1" applyFont="1" applyFill="1" applyBorder="1" applyAlignment="1">
      <alignment horizontal="center" vertical="center"/>
    </xf>
    <xf numFmtId="3" fontId="2" fillId="10" borderId="71" xfId="0" applyNumberFormat="1" applyFont="1" applyFill="1" applyBorder="1" applyAlignment="1">
      <alignment horizontal="center" vertical="center"/>
    </xf>
    <xf numFmtId="3" fontId="5" fillId="6" borderId="72" xfId="0" applyNumberFormat="1" applyFont="1" applyFill="1" applyBorder="1" applyAlignment="1">
      <alignment horizontal="center" vertical="center"/>
    </xf>
    <xf numFmtId="3" fontId="2" fillId="6" borderId="73" xfId="0" applyNumberFormat="1" applyFont="1" applyFill="1" applyBorder="1" applyAlignment="1">
      <alignment horizontal="center" vertical="center"/>
    </xf>
    <xf numFmtId="3" fontId="2" fillId="4" borderId="74" xfId="0" applyNumberFormat="1" applyFont="1" applyFill="1" applyBorder="1" applyAlignment="1">
      <alignment horizontal="center" vertical="center"/>
    </xf>
    <xf numFmtId="3" fontId="2" fillId="11" borderId="75" xfId="0" applyNumberFormat="1" applyFont="1" applyFill="1" applyBorder="1" applyAlignment="1">
      <alignment horizontal="center" vertical="center"/>
    </xf>
    <xf numFmtId="3" fontId="2" fillId="4" borderId="76" xfId="0" applyNumberFormat="1" applyFont="1" applyFill="1" applyBorder="1" applyAlignment="1">
      <alignment horizontal="center" vertical="center"/>
    </xf>
    <xf numFmtId="3" fontId="2" fillId="4" borderId="77" xfId="0" applyNumberFormat="1" applyFont="1" applyFill="1" applyBorder="1" applyAlignment="1">
      <alignment horizontal="center" vertical="center"/>
    </xf>
    <xf numFmtId="3" fontId="2" fillId="4" borderId="59" xfId="0" applyNumberFormat="1" applyFont="1" applyFill="1" applyBorder="1" applyAlignment="1">
      <alignment horizontal="center" vertical="center"/>
    </xf>
    <xf numFmtId="3" fontId="2" fillId="4" borderId="78" xfId="0" applyNumberFormat="1" applyFont="1" applyFill="1" applyBorder="1" applyAlignment="1">
      <alignment horizontal="center" vertical="center"/>
    </xf>
    <xf numFmtId="3" fontId="2" fillId="4" borderId="79" xfId="0" applyNumberFormat="1" applyFont="1" applyFill="1" applyBorder="1" applyAlignment="1">
      <alignment horizontal="center" vertical="center"/>
    </xf>
    <xf numFmtId="3" fontId="5" fillId="11" borderId="80" xfId="0" applyNumberFormat="1" applyFont="1" applyFill="1" applyBorder="1" applyAlignment="1">
      <alignment horizontal="center" vertical="center"/>
    </xf>
    <xf numFmtId="3" fontId="2" fillId="4" borderId="58" xfId="0" applyNumberFormat="1" applyFont="1" applyFill="1" applyBorder="1" applyAlignment="1">
      <alignment horizontal="center" vertical="center"/>
    </xf>
    <xf numFmtId="3" fontId="2" fillId="4" borderId="60" xfId="0" applyNumberFormat="1" applyFont="1" applyFill="1" applyBorder="1" applyAlignment="1">
      <alignment horizontal="center" vertical="center"/>
    </xf>
    <xf numFmtId="3" fontId="9" fillId="12" borderId="8" xfId="0" applyNumberFormat="1" applyFont="1" applyFill="1" applyBorder="1" applyAlignment="1">
      <alignment horizontal="center" vertical="center"/>
    </xf>
    <xf numFmtId="0" fontId="2" fillId="8" borderId="18" xfId="0" applyFont="1" applyFill="1" applyBorder="1" applyAlignment="1">
      <alignment horizontal="center" vertical="center"/>
    </xf>
    <xf numFmtId="0" fontId="11" fillId="6" borderId="8" xfId="0" applyFont="1" applyFill="1" applyBorder="1" applyAlignment="1">
      <alignment horizontal="center" vertical="center"/>
    </xf>
    <xf numFmtId="0" fontId="11" fillId="6" borderId="29" xfId="0" applyFont="1" applyFill="1" applyBorder="1" applyAlignment="1">
      <alignment horizontal="center" vertical="center"/>
    </xf>
    <xf numFmtId="0" fontId="2" fillId="2" borderId="62" xfId="0" applyFont="1" applyFill="1" applyBorder="1"/>
    <xf numFmtId="0" fontId="2" fillId="2" borderId="9" xfId="0" applyFont="1" applyFill="1" applyBorder="1"/>
    <xf numFmtId="0" fontId="2" fillId="2" borderId="29" xfId="0" applyFont="1" applyFill="1" applyBorder="1"/>
    <xf numFmtId="0" fontId="14" fillId="7" borderId="32" xfId="0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3" fontId="17" fillId="11" borderId="80" xfId="0" applyNumberFormat="1" applyFont="1" applyFill="1" applyBorder="1" applyAlignment="1">
      <alignment horizontal="center" vertical="center"/>
    </xf>
    <xf numFmtId="2" fontId="3" fillId="3" borderId="2" xfId="0" applyNumberFormat="1" applyFont="1" applyFill="1" applyBorder="1" applyAlignment="1">
      <alignment horizontal="center" vertical="center"/>
    </xf>
    <xf numFmtId="0" fontId="4" fillId="0" borderId="3" xfId="0" applyFont="1" applyBorder="1"/>
    <xf numFmtId="0" fontId="4" fillId="0" borderId="4" xfId="0" applyFont="1" applyBorder="1"/>
    <xf numFmtId="0" fontId="5" fillId="4" borderId="5" xfId="0" applyFont="1" applyFill="1" applyBorder="1" applyAlignment="1">
      <alignment horizontal="center" vertical="center"/>
    </xf>
    <xf numFmtId="0" fontId="4" fillId="0" borderId="6" xfId="0" applyFont="1" applyBorder="1"/>
    <xf numFmtId="0" fontId="4" fillId="0" borderId="7" xfId="0" applyFont="1" applyBorder="1"/>
    <xf numFmtId="0" fontId="4" fillId="0" borderId="10" xfId="0" applyFont="1" applyBorder="1"/>
    <xf numFmtId="0" fontId="4" fillId="0" borderId="11" xfId="0" applyFont="1" applyBorder="1"/>
    <xf numFmtId="0" fontId="4" fillId="0" borderId="12" xfId="0" applyFont="1" applyBorder="1"/>
    <xf numFmtId="0" fontId="5" fillId="4" borderId="2" xfId="0" applyFont="1" applyFill="1" applyBorder="1" applyAlignment="1">
      <alignment horizontal="center" vertical="center"/>
    </xf>
    <xf numFmtId="0" fontId="12" fillId="4" borderId="2" xfId="0" applyFont="1" applyFill="1" applyBorder="1" applyAlignment="1">
      <alignment horizontal="left" vertical="center"/>
    </xf>
    <xf numFmtId="0" fontId="13" fillId="0" borderId="3" xfId="0" applyFont="1" applyBorder="1"/>
    <xf numFmtId="0" fontId="13" fillId="0" borderId="4" xfId="0" applyFont="1" applyBorder="1"/>
    <xf numFmtId="0" fontId="5" fillId="4" borderId="14" xfId="0" applyFont="1" applyFill="1" applyBorder="1" applyAlignment="1">
      <alignment horizontal="left" vertical="center"/>
    </xf>
    <xf numFmtId="0" fontId="4" fillId="0" borderId="15" xfId="0" applyFont="1" applyBorder="1"/>
    <xf numFmtId="0" fontId="4" fillId="0" borderId="16" xfId="0" applyFont="1" applyBorder="1"/>
    <xf numFmtId="0" fontId="5" fillId="4" borderId="14" xfId="0" applyFont="1" applyFill="1" applyBorder="1" applyAlignment="1">
      <alignment horizontal="right" vertical="center"/>
    </xf>
    <xf numFmtId="0" fontId="4" fillId="0" borderId="16" xfId="0" applyFont="1" applyBorder="1" applyAlignment="1">
      <alignment horizontal="right"/>
    </xf>
    <xf numFmtId="0" fontId="5" fillId="7" borderId="21" xfId="0" applyFont="1" applyFill="1" applyBorder="1" applyAlignment="1">
      <alignment horizontal="center" vertical="center"/>
    </xf>
    <xf numFmtId="0" fontId="4" fillId="0" borderId="22" xfId="0" applyFont="1" applyBorder="1"/>
    <xf numFmtId="0" fontId="4" fillId="0" borderId="23" xfId="0" applyFont="1" applyBorder="1"/>
    <xf numFmtId="0" fontId="5" fillId="7" borderId="26" xfId="0" applyFont="1" applyFill="1" applyBorder="1" applyAlignment="1">
      <alignment horizontal="center" vertical="center"/>
    </xf>
    <xf numFmtId="0" fontId="4" fillId="0" borderId="27" xfId="0" applyFont="1" applyBorder="1"/>
    <xf numFmtId="0" fontId="4" fillId="0" borderId="28" xfId="0" applyFont="1" applyBorder="1"/>
    <xf numFmtId="0" fontId="10" fillId="11" borderId="14" xfId="0" applyFont="1" applyFill="1" applyBorder="1" applyAlignment="1">
      <alignment horizontal="center"/>
    </xf>
    <xf numFmtId="0" fontId="15" fillId="5" borderId="2" xfId="0" applyFont="1" applyFill="1" applyBorder="1" applyAlignment="1">
      <alignment horizontal="center" vertical="center"/>
    </xf>
    <xf numFmtId="0" fontId="16" fillId="0" borderId="3" xfId="0" applyFont="1" applyBorder="1" applyAlignment="1">
      <alignment vertical="center"/>
    </xf>
    <xf numFmtId="0" fontId="16" fillId="0" borderId="4" xfId="0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about:blank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about:blan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999"/>
  <sheetViews>
    <sheetView zoomScale="85" zoomScaleNormal="85" workbookViewId="0">
      <selection activeCell="G24" sqref="G24"/>
    </sheetView>
  </sheetViews>
  <sheetFormatPr defaultColWidth="12.625" defaultRowHeight="15" customHeight="1" x14ac:dyDescent="0.2"/>
  <cols>
    <col min="1" max="1" width="1.125" customWidth="1"/>
    <col min="2" max="2" width="7.125" customWidth="1"/>
    <col min="3" max="3" width="9.625" customWidth="1"/>
    <col min="4" max="4" width="10.125" customWidth="1"/>
    <col min="5" max="5" width="9.75" customWidth="1"/>
    <col min="6" max="6" width="8.5" customWidth="1"/>
    <col min="7" max="7" width="15.375" customWidth="1"/>
    <col min="8" max="8" width="10.375" customWidth="1"/>
    <col min="9" max="9" width="14.625" customWidth="1"/>
    <col min="10" max="10" width="9.75" customWidth="1"/>
    <col min="11" max="11" width="9.875" customWidth="1"/>
    <col min="12" max="12" width="7.875" customWidth="1"/>
    <col min="13" max="13" width="8.125" customWidth="1"/>
    <col min="14" max="14" width="7.875" customWidth="1"/>
    <col min="15" max="15" width="8.125" customWidth="1"/>
    <col min="16" max="16" width="14.25" customWidth="1"/>
    <col min="17" max="17" width="15.25" customWidth="1"/>
    <col min="18" max="18" width="4.375" customWidth="1"/>
    <col min="19" max="26" width="7.625" customWidth="1"/>
  </cols>
  <sheetData>
    <row r="1" spans="2:17" ht="8.25" customHeight="1" x14ac:dyDescent="0.25">
      <c r="B1" s="1"/>
    </row>
    <row r="2" spans="2:17" ht="31.5" x14ac:dyDescent="0.2">
      <c r="B2" s="108" t="s">
        <v>44</v>
      </c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10"/>
    </row>
    <row r="3" spans="2:17" x14ac:dyDescent="0.2">
      <c r="B3" s="111" t="s">
        <v>0</v>
      </c>
      <c r="C3" s="112"/>
      <c r="D3" s="112"/>
      <c r="E3" s="113"/>
      <c r="F3" s="2" t="s">
        <v>1</v>
      </c>
      <c r="G3" s="2" t="s">
        <v>2</v>
      </c>
      <c r="H3" s="3" t="s">
        <v>3</v>
      </c>
      <c r="I3" s="2" t="s">
        <v>4</v>
      </c>
      <c r="J3" s="3" t="s">
        <v>5</v>
      </c>
      <c r="K3" s="2" t="s">
        <v>6</v>
      </c>
      <c r="L3" s="3" t="s">
        <v>7</v>
      </c>
      <c r="M3" s="2" t="s">
        <v>8</v>
      </c>
      <c r="N3" s="2" t="s">
        <v>9</v>
      </c>
      <c r="O3" s="117" t="s">
        <v>10</v>
      </c>
      <c r="P3" s="109"/>
      <c r="Q3" s="110"/>
    </row>
    <row r="4" spans="2:17" x14ac:dyDescent="0.2">
      <c r="B4" s="114"/>
      <c r="C4" s="115"/>
      <c r="D4" s="115"/>
      <c r="E4" s="116"/>
      <c r="F4" s="4">
        <v>1.06</v>
      </c>
      <c r="G4" s="4">
        <v>1.07</v>
      </c>
      <c r="H4" s="5">
        <v>1.07</v>
      </c>
      <c r="I4" s="6">
        <v>1.08</v>
      </c>
      <c r="J4" s="5">
        <v>1.08</v>
      </c>
      <c r="K4" s="4">
        <v>1.0900000000000001</v>
      </c>
      <c r="L4" s="5">
        <v>1.0900000000000001</v>
      </c>
      <c r="M4" s="4">
        <v>1.1000000000000001</v>
      </c>
      <c r="N4" s="4">
        <v>1.1100000000000001</v>
      </c>
      <c r="O4" s="118" t="s">
        <v>47</v>
      </c>
      <c r="P4" s="119"/>
      <c r="Q4" s="120"/>
    </row>
    <row r="5" spans="2:17" ht="15.75" x14ac:dyDescent="0.2">
      <c r="B5" s="7" t="s">
        <v>11</v>
      </c>
      <c r="C5" s="121" t="s">
        <v>12</v>
      </c>
      <c r="D5" s="122"/>
      <c r="E5" s="122"/>
      <c r="F5" s="122"/>
      <c r="G5" s="123"/>
      <c r="H5" s="124" t="s">
        <v>13</v>
      </c>
      <c r="I5" s="125"/>
      <c r="J5" s="121" t="s">
        <v>14</v>
      </c>
      <c r="K5" s="122"/>
      <c r="L5" s="122"/>
      <c r="M5" s="122"/>
      <c r="N5" s="122"/>
      <c r="O5" s="123"/>
      <c r="P5" s="8"/>
      <c r="Q5" s="8"/>
    </row>
    <row r="6" spans="2:17" ht="15.75" x14ac:dyDescent="0.2">
      <c r="B6" s="9" t="s">
        <v>15</v>
      </c>
      <c r="C6" s="10">
        <v>1.25</v>
      </c>
      <c r="D6" s="11" t="s">
        <v>16</v>
      </c>
      <c r="E6" s="12" t="s">
        <v>17</v>
      </c>
      <c r="F6" s="126" t="s">
        <v>18</v>
      </c>
      <c r="G6" s="127"/>
      <c r="H6" s="128"/>
      <c r="I6" s="13">
        <v>1.4</v>
      </c>
      <c r="J6" s="14">
        <v>1.06</v>
      </c>
      <c r="K6" s="15" t="s">
        <v>19</v>
      </c>
      <c r="L6" s="129" t="s">
        <v>16</v>
      </c>
      <c r="M6" s="130"/>
      <c r="N6" s="129" t="s">
        <v>20</v>
      </c>
      <c r="O6" s="131"/>
      <c r="P6" s="16" t="s">
        <v>21</v>
      </c>
      <c r="Q6" s="16" t="s">
        <v>21</v>
      </c>
    </row>
    <row r="7" spans="2:17" x14ac:dyDescent="0.2">
      <c r="B7" s="17">
        <v>75000</v>
      </c>
      <c r="C7" s="18" t="s">
        <v>22</v>
      </c>
      <c r="D7" s="19" t="s">
        <v>15</v>
      </c>
      <c r="E7" s="20" t="s">
        <v>23</v>
      </c>
      <c r="F7" s="21" t="s">
        <v>24</v>
      </c>
      <c r="G7" s="22" t="s">
        <v>25</v>
      </c>
      <c r="H7" s="105" t="s">
        <v>45</v>
      </c>
      <c r="I7" s="2" t="s">
        <v>26</v>
      </c>
      <c r="J7" s="2" t="s">
        <v>27</v>
      </c>
      <c r="K7" s="15" t="s">
        <v>23</v>
      </c>
      <c r="L7" s="23" t="s">
        <v>28</v>
      </c>
      <c r="M7" s="24" t="s">
        <v>29</v>
      </c>
      <c r="N7" s="25" t="s">
        <v>28</v>
      </c>
      <c r="O7" s="26" t="s">
        <v>29</v>
      </c>
      <c r="P7" s="27" t="s">
        <v>30</v>
      </c>
      <c r="Q7" s="28" t="s">
        <v>31</v>
      </c>
    </row>
    <row r="8" spans="2:17" x14ac:dyDescent="0.2">
      <c r="B8" s="29" t="s">
        <v>32</v>
      </c>
      <c r="C8" s="30">
        <v>300</v>
      </c>
      <c r="D8" s="31">
        <f t="shared" ref="D8:D17" si="0">SUM(C8)*12</f>
        <v>3600</v>
      </c>
      <c r="E8" s="32">
        <f>SUM(F8)</f>
        <v>78600</v>
      </c>
      <c r="F8" s="33">
        <f>(C8*12)+B7</f>
        <v>78600</v>
      </c>
      <c r="G8" s="34">
        <f>SUM(F8)</f>
        <v>78600</v>
      </c>
      <c r="H8" s="34">
        <f>SUM(G8)</f>
        <v>78600</v>
      </c>
      <c r="I8" s="34">
        <f>SUM(H8)*I6</f>
        <v>110040</v>
      </c>
      <c r="J8" s="35">
        <f>SUM(I8)*J6</f>
        <v>116642.40000000001</v>
      </c>
      <c r="K8" s="36">
        <f t="shared" ref="K8:K17" si="1">J8</f>
        <v>116642.40000000001</v>
      </c>
      <c r="L8" s="37">
        <f t="shared" ref="L8:L17" si="2">SUM(J8-I8)</f>
        <v>6602.4000000000087</v>
      </c>
      <c r="M8" s="38">
        <f t="shared" ref="M8:M17" si="3">SUM(L8*2)</f>
        <v>13204.800000000017</v>
      </c>
      <c r="N8" s="38">
        <f t="shared" ref="N8:N17" si="4">SUM(L8/12)</f>
        <v>550.20000000000073</v>
      </c>
      <c r="O8" s="39">
        <f t="shared" ref="O8:O17" si="5">SUM(M8/12)</f>
        <v>1100.4000000000015</v>
      </c>
      <c r="P8" s="40">
        <f t="shared" ref="P8:P17" si="6">SUM(N8:O8)/2</f>
        <v>825.30000000000109</v>
      </c>
      <c r="Q8" s="40">
        <f t="shared" ref="Q8:Q17" si="7">SUM(L8:M8)/2</f>
        <v>9903.6000000000131</v>
      </c>
    </row>
    <row r="9" spans="2:17" x14ac:dyDescent="0.2">
      <c r="B9" s="41" t="s">
        <v>33</v>
      </c>
      <c r="C9" s="42">
        <f>SUM(C8)*C6</f>
        <v>375</v>
      </c>
      <c r="D9" s="43">
        <f t="shared" si="0"/>
        <v>4500</v>
      </c>
      <c r="E9" s="44">
        <f>SUM(F8:F9)</f>
        <v>83100</v>
      </c>
      <c r="F9" s="45">
        <f t="shared" ref="F9:F17" si="8">C9*12</f>
        <v>4500</v>
      </c>
      <c r="G9" s="46">
        <f t="shared" ref="G9:G17" si="9">K8</f>
        <v>116642.40000000001</v>
      </c>
      <c r="H9" s="46">
        <f t="shared" ref="H9:H17" si="10">F9+G9</f>
        <v>121142.40000000001</v>
      </c>
      <c r="I9" s="46">
        <f>SUM(H9)*I6</f>
        <v>169599.36000000002</v>
      </c>
      <c r="J9" s="47">
        <f>SUM(I9)*F4</f>
        <v>179775.32160000002</v>
      </c>
      <c r="K9" s="48">
        <f t="shared" si="1"/>
        <v>179775.32160000002</v>
      </c>
      <c r="L9" s="49">
        <f t="shared" si="2"/>
        <v>10175.96160000001</v>
      </c>
      <c r="M9" s="50">
        <f t="shared" si="3"/>
        <v>20351.923200000019</v>
      </c>
      <c r="N9" s="50">
        <f t="shared" si="4"/>
        <v>847.9968000000008</v>
      </c>
      <c r="O9" s="51">
        <f t="shared" si="5"/>
        <v>1695.9936000000016</v>
      </c>
      <c r="P9" s="52">
        <f t="shared" si="6"/>
        <v>1271.9952000000012</v>
      </c>
      <c r="Q9" s="52">
        <f t="shared" si="7"/>
        <v>15263.942400000014</v>
      </c>
    </row>
    <row r="10" spans="2:17" x14ac:dyDescent="0.2">
      <c r="B10" s="41" t="s">
        <v>34</v>
      </c>
      <c r="C10" s="53">
        <f>SUM(C9)*C6</f>
        <v>468.75</v>
      </c>
      <c r="D10" s="43">
        <f t="shared" si="0"/>
        <v>5625</v>
      </c>
      <c r="E10" s="44">
        <f>SUM(F8:F10)</f>
        <v>88725</v>
      </c>
      <c r="F10" s="45">
        <f t="shared" si="8"/>
        <v>5625</v>
      </c>
      <c r="G10" s="46">
        <f t="shared" si="9"/>
        <v>179775.32160000002</v>
      </c>
      <c r="H10" s="46">
        <f t="shared" si="10"/>
        <v>185400.32160000002</v>
      </c>
      <c r="I10" s="46">
        <f>SUM(H10)*I6</f>
        <v>259560.45024000001</v>
      </c>
      <c r="J10" s="47">
        <f>SUM(I10)*G4</f>
        <v>277729.68175680004</v>
      </c>
      <c r="K10" s="48">
        <f t="shared" si="1"/>
        <v>277729.68175680004</v>
      </c>
      <c r="L10" s="49">
        <f t="shared" si="2"/>
        <v>18169.231516800035</v>
      </c>
      <c r="M10" s="50">
        <f t="shared" si="3"/>
        <v>36338.46303360007</v>
      </c>
      <c r="N10" s="50">
        <f t="shared" si="4"/>
        <v>1514.1026264000029</v>
      </c>
      <c r="O10" s="51">
        <f t="shared" si="5"/>
        <v>3028.2052528000058</v>
      </c>
      <c r="P10" s="52">
        <f t="shared" si="6"/>
        <v>2271.1539396000044</v>
      </c>
      <c r="Q10" s="52">
        <f t="shared" si="7"/>
        <v>27253.847275200053</v>
      </c>
    </row>
    <row r="11" spans="2:17" x14ac:dyDescent="0.2">
      <c r="B11" s="41" t="s">
        <v>35</v>
      </c>
      <c r="C11" s="54">
        <f>SUM(C10)*C6</f>
        <v>585.9375</v>
      </c>
      <c r="D11" s="55">
        <f t="shared" si="0"/>
        <v>7031.25</v>
      </c>
      <c r="E11" s="56">
        <f>SUM(F8:F11)</f>
        <v>95756.25</v>
      </c>
      <c r="F11" s="57">
        <f t="shared" si="8"/>
        <v>7031.25</v>
      </c>
      <c r="G11" s="58">
        <f t="shared" si="9"/>
        <v>277729.68175680004</v>
      </c>
      <c r="H11" s="58">
        <f t="shared" si="10"/>
        <v>284760.93175680004</v>
      </c>
      <c r="I11" s="58">
        <f>SUM(H11)*I6</f>
        <v>398665.30445952003</v>
      </c>
      <c r="J11" s="59">
        <f>SUM(I11)*H4</f>
        <v>426571.87577168643</v>
      </c>
      <c r="K11" s="60">
        <f t="shared" si="1"/>
        <v>426571.87577168643</v>
      </c>
      <c r="L11" s="61">
        <f t="shared" si="2"/>
        <v>27906.571312166401</v>
      </c>
      <c r="M11" s="62">
        <f t="shared" si="3"/>
        <v>55813.142624332802</v>
      </c>
      <c r="N11" s="62">
        <f t="shared" si="4"/>
        <v>2325.5476093472003</v>
      </c>
      <c r="O11" s="63">
        <f t="shared" si="5"/>
        <v>4651.0952186944005</v>
      </c>
      <c r="P11" s="64">
        <f t="shared" si="6"/>
        <v>3488.3214140208001</v>
      </c>
      <c r="Q11" s="64">
        <f t="shared" si="7"/>
        <v>41859.856968249602</v>
      </c>
    </row>
    <row r="12" spans="2:17" x14ac:dyDescent="0.2">
      <c r="B12" s="41" t="s">
        <v>36</v>
      </c>
      <c r="C12" s="65">
        <f>SUM(C11)*C6</f>
        <v>732.421875</v>
      </c>
      <c r="D12" s="66">
        <f t="shared" si="0"/>
        <v>8789.0625</v>
      </c>
      <c r="E12" s="67">
        <f>SUM(F8:F12)</f>
        <v>104545.3125</v>
      </c>
      <c r="F12" s="65">
        <f t="shared" si="8"/>
        <v>8789.0625</v>
      </c>
      <c r="G12" s="68">
        <f t="shared" si="9"/>
        <v>426571.87577168643</v>
      </c>
      <c r="H12" s="68">
        <f t="shared" si="10"/>
        <v>435360.93827168643</v>
      </c>
      <c r="I12" s="68">
        <f>SUM(H12)*I6</f>
        <v>609505.31358036096</v>
      </c>
      <c r="J12" s="68">
        <f>SUM(I12)*I4</f>
        <v>658265.73866678984</v>
      </c>
      <c r="K12" s="69">
        <f t="shared" si="1"/>
        <v>658265.73866678984</v>
      </c>
      <c r="L12" s="70">
        <f t="shared" si="2"/>
        <v>48760.425086428877</v>
      </c>
      <c r="M12" s="71">
        <f t="shared" si="3"/>
        <v>97520.850172857754</v>
      </c>
      <c r="N12" s="71">
        <f t="shared" si="4"/>
        <v>4063.3687572024064</v>
      </c>
      <c r="O12" s="72">
        <f t="shared" si="5"/>
        <v>8126.7375144048128</v>
      </c>
      <c r="P12" s="73">
        <f t="shared" si="6"/>
        <v>6095.0531358036096</v>
      </c>
      <c r="Q12" s="73">
        <f t="shared" si="7"/>
        <v>73140.637629643315</v>
      </c>
    </row>
    <row r="13" spans="2:17" x14ac:dyDescent="0.2">
      <c r="B13" s="41" t="s">
        <v>37</v>
      </c>
      <c r="C13" s="42">
        <f>SUM(C12)*C6</f>
        <v>915.52734375</v>
      </c>
      <c r="D13" s="74">
        <f t="shared" si="0"/>
        <v>10986.328125</v>
      </c>
      <c r="E13" s="44">
        <f>SUM(F8:F13)</f>
        <v>115531.640625</v>
      </c>
      <c r="F13" s="75">
        <f t="shared" si="8"/>
        <v>10986.328125</v>
      </c>
      <c r="G13" s="34">
        <f t="shared" si="9"/>
        <v>658265.73866678984</v>
      </c>
      <c r="H13" s="34">
        <f t="shared" si="10"/>
        <v>669252.06679178984</v>
      </c>
      <c r="I13" s="34">
        <f>SUM(H13)*I6</f>
        <v>936952.89350850566</v>
      </c>
      <c r="J13" s="35">
        <f>SUM(I13)*J4</f>
        <v>1011909.1249891862</v>
      </c>
      <c r="K13" s="76">
        <f t="shared" si="1"/>
        <v>1011909.1249891862</v>
      </c>
      <c r="L13" s="77">
        <f t="shared" si="2"/>
        <v>74956.231480680523</v>
      </c>
      <c r="M13" s="78">
        <f t="shared" si="3"/>
        <v>149912.46296136105</v>
      </c>
      <c r="N13" s="78">
        <f t="shared" si="4"/>
        <v>6246.3526233900438</v>
      </c>
      <c r="O13" s="79">
        <f t="shared" si="5"/>
        <v>12492.705246780088</v>
      </c>
      <c r="P13" s="80">
        <f t="shared" si="6"/>
        <v>9369.5289350850653</v>
      </c>
      <c r="Q13" s="80">
        <f t="shared" si="7"/>
        <v>112434.34722102078</v>
      </c>
    </row>
    <row r="14" spans="2:17" x14ac:dyDescent="0.2">
      <c r="B14" s="41" t="s">
        <v>38</v>
      </c>
      <c r="C14" s="42">
        <f>SUM(C13)*C6</f>
        <v>1144.4091796875</v>
      </c>
      <c r="D14" s="74">
        <f t="shared" si="0"/>
        <v>13732.91015625</v>
      </c>
      <c r="E14" s="44">
        <f>SUM(F8:F14)</f>
        <v>129264.55078125</v>
      </c>
      <c r="F14" s="81">
        <f t="shared" si="8"/>
        <v>13732.91015625</v>
      </c>
      <c r="G14" s="46">
        <f t="shared" si="9"/>
        <v>1011909.1249891862</v>
      </c>
      <c r="H14" s="46">
        <f t="shared" si="10"/>
        <v>1025642.0351454362</v>
      </c>
      <c r="I14" s="46">
        <f>SUM(H14)*I6</f>
        <v>1435898.8492036106</v>
      </c>
      <c r="J14" s="47">
        <f>SUM(I14)*K4</f>
        <v>1565129.7456319355</v>
      </c>
      <c r="K14" s="82">
        <f t="shared" si="1"/>
        <v>1565129.7456319355</v>
      </c>
      <c r="L14" s="77">
        <f t="shared" si="2"/>
        <v>129230.89642832498</v>
      </c>
      <c r="M14" s="78">
        <f t="shared" si="3"/>
        <v>258461.79285664996</v>
      </c>
      <c r="N14" s="78">
        <f t="shared" si="4"/>
        <v>10769.241369027082</v>
      </c>
      <c r="O14" s="79">
        <f t="shared" si="5"/>
        <v>21538.482738054165</v>
      </c>
      <c r="P14" s="80">
        <f t="shared" si="6"/>
        <v>16153.862053540623</v>
      </c>
      <c r="Q14" s="80">
        <f t="shared" si="7"/>
        <v>193846.34464248747</v>
      </c>
    </row>
    <row r="15" spans="2:17" x14ac:dyDescent="0.2">
      <c r="B15" s="41" t="s">
        <v>39</v>
      </c>
      <c r="C15" s="42">
        <f>SUM(C14)*C6</f>
        <v>1430.511474609375</v>
      </c>
      <c r="D15" s="74">
        <f t="shared" si="0"/>
        <v>17166.1376953125</v>
      </c>
      <c r="E15" s="44">
        <f>SUM(F8:F15)</f>
        <v>146430.6884765625</v>
      </c>
      <c r="F15" s="83">
        <f t="shared" si="8"/>
        <v>17166.1376953125</v>
      </c>
      <c r="G15" s="84">
        <f t="shared" si="9"/>
        <v>1565129.7456319355</v>
      </c>
      <c r="H15" s="84">
        <f t="shared" si="10"/>
        <v>1582295.883327248</v>
      </c>
      <c r="I15" s="84">
        <f>SUM(H15)*I6</f>
        <v>2215214.2366581471</v>
      </c>
      <c r="J15" s="85">
        <f>SUM(I15)*L4</f>
        <v>2414583.5179573805</v>
      </c>
      <c r="K15" s="86">
        <f t="shared" si="1"/>
        <v>2414583.5179573805</v>
      </c>
      <c r="L15" s="77">
        <f t="shared" si="2"/>
        <v>199369.28129923344</v>
      </c>
      <c r="M15" s="78">
        <f t="shared" si="3"/>
        <v>398738.56259846687</v>
      </c>
      <c r="N15" s="78">
        <f t="shared" si="4"/>
        <v>16614.106774936121</v>
      </c>
      <c r="O15" s="79">
        <f t="shared" si="5"/>
        <v>33228.213549872242</v>
      </c>
      <c r="P15" s="80">
        <f t="shared" si="6"/>
        <v>24921.16016240418</v>
      </c>
      <c r="Q15" s="80">
        <f t="shared" si="7"/>
        <v>299053.92194885015</v>
      </c>
    </row>
    <row r="16" spans="2:17" x14ac:dyDescent="0.2">
      <c r="B16" s="41" t="s">
        <v>40</v>
      </c>
      <c r="C16" s="53">
        <f>SUM(C15)*C6</f>
        <v>1788.1393432617187</v>
      </c>
      <c r="D16" s="43">
        <f t="shared" si="0"/>
        <v>21457.672119140625</v>
      </c>
      <c r="E16" s="87">
        <f>SUM(F8:F16)</f>
        <v>167888.36059570312</v>
      </c>
      <c r="F16" s="45">
        <f t="shared" si="8"/>
        <v>21457.672119140625</v>
      </c>
      <c r="G16" s="46">
        <f t="shared" si="9"/>
        <v>2414583.5179573805</v>
      </c>
      <c r="H16" s="46">
        <f t="shared" si="10"/>
        <v>2436041.1900765211</v>
      </c>
      <c r="I16" s="46">
        <f>SUM(H16)*I6</f>
        <v>3410457.6661071293</v>
      </c>
      <c r="J16" s="47">
        <f>SUM(I16)*M4</f>
        <v>3751503.4327178425</v>
      </c>
      <c r="K16" s="48">
        <f t="shared" si="1"/>
        <v>3751503.4327178425</v>
      </c>
      <c r="L16" s="49">
        <f t="shared" si="2"/>
        <v>341045.76661071321</v>
      </c>
      <c r="M16" s="50">
        <f t="shared" si="3"/>
        <v>682091.53322142642</v>
      </c>
      <c r="N16" s="50">
        <f t="shared" si="4"/>
        <v>28420.480550892767</v>
      </c>
      <c r="O16" s="51">
        <f t="shared" si="5"/>
        <v>56840.961101785535</v>
      </c>
      <c r="P16" s="64">
        <f t="shared" si="6"/>
        <v>42630.720826339151</v>
      </c>
      <c r="Q16" s="64">
        <f t="shared" si="7"/>
        <v>511568.64991606981</v>
      </c>
    </row>
    <row r="17" spans="2:17" ht="17.25" customHeight="1" x14ac:dyDescent="0.2">
      <c r="B17" s="41" t="s">
        <v>9</v>
      </c>
      <c r="C17" s="88">
        <f>SUM(C16)*C6</f>
        <v>2235.1741790771484</v>
      </c>
      <c r="D17" s="89">
        <f t="shared" si="0"/>
        <v>26822.090148925781</v>
      </c>
      <c r="E17" s="90">
        <f>SUM(F8:F17)</f>
        <v>194710.45074462891</v>
      </c>
      <c r="F17" s="91">
        <f t="shared" si="8"/>
        <v>26822.090148925781</v>
      </c>
      <c r="G17" s="92">
        <f t="shared" si="9"/>
        <v>3751503.4327178425</v>
      </c>
      <c r="H17" s="92">
        <f t="shared" si="10"/>
        <v>3778325.5228667683</v>
      </c>
      <c r="I17" s="93">
        <f>SUM(H17)*I6</f>
        <v>5289655.7320134751</v>
      </c>
      <c r="J17" s="94">
        <f>SUM(I17)*N4</f>
        <v>5871517.8625349579</v>
      </c>
      <c r="K17" s="95">
        <f t="shared" si="1"/>
        <v>5871517.8625349579</v>
      </c>
      <c r="L17" s="96">
        <f t="shared" si="2"/>
        <v>581862.13052148279</v>
      </c>
      <c r="M17" s="92">
        <f t="shared" si="3"/>
        <v>1163724.2610429656</v>
      </c>
      <c r="N17" s="92">
        <f t="shared" si="4"/>
        <v>48488.510876790235</v>
      </c>
      <c r="O17" s="97">
        <f t="shared" si="5"/>
        <v>96977.02175358047</v>
      </c>
      <c r="P17" s="98">
        <f t="shared" si="6"/>
        <v>72732.766315185349</v>
      </c>
      <c r="Q17" s="98">
        <f t="shared" si="7"/>
        <v>872793.19578222418</v>
      </c>
    </row>
    <row r="18" spans="2:17" ht="16.5" customHeight="1" x14ac:dyDescent="0.35">
      <c r="B18" s="99"/>
      <c r="C18" s="132"/>
      <c r="D18" s="122"/>
      <c r="E18" s="122"/>
      <c r="F18" s="122"/>
      <c r="G18" s="122"/>
      <c r="H18" s="122"/>
      <c r="I18" s="122"/>
      <c r="J18" s="122"/>
      <c r="K18" s="122"/>
      <c r="L18" s="122"/>
      <c r="M18" s="122"/>
      <c r="N18" s="122"/>
      <c r="O18" s="123"/>
      <c r="P18" s="100" t="s">
        <v>41</v>
      </c>
      <c r="Q18" s="101" t="s">
        <v>42</v>
      </c>
    </row>
    <row r="19" spans="2:17" ht="4.5" customHeight="1" x14ac:dyDescent="0.25">
      <c r="B19" s="102"/>
      <c r="C19" s="103"/>
      <c r="D19" s="103"/>
      <c r="E19" s="103"/>
      <c r="F19" s="103"/>
      <c r="G19" s="103"/>
      <c r="H19" s="103"/>
      <c r="I19" s="103"/>
      <c r="J19" s="103"/>
      <c r="K19" s="103"/>
      <c r="L19" s="103"/>
      <c r="M19" s="103"/>
      <c r="N19" s="103"/>
      <c r="O19" s="103"/>
      <c r="P19" s="103"/>
      <c r="Q19" s="104"/>
    </row>
    <row r="20" spans="2:17" ht="6" customHeight="1" x14ac:dyDescent="0.2"/>
    <row r="21" spans="2:17" ht="30.75" customHeight="1" x14ac:dyDescent="0.2">
      <c r="B21" s="133" t="s">
        <v>43</v>
      </c>
      <c r="C21" s="134"/>
      <c r="D21" s="134"/>
      <c r="E21" s="134"/>
      <c r="F21" s="134"/>
      <c r="G21" s="134"/>
      <c r="H21" s="134"/>
      <c r="I21" s="134"/>
      <c r="J21" s="134"/>
      <c r="K21" s="134"/>
      <c r="L21" s="134"/>
      <c r="M21" s="134"/>
      <c r="N21" s="134"/>
      <c r="O21" s="134"/>
      <c r="P21" s="134"/>
      <c r="Q21" s="135"/>
    </row>
    <row r="22" spans="2:17" ht="15.75" customHeight="1" x14ac:dyDescent="0.2"/>
    <row r="23" spans="2:17" ht="15.75" customHeight="1" x14ac:dyDescent="0.2"/>
    <row r="24" spans="2:17" ht="15.75" customHeight="1" x14ac:dyDescent="0.2"/>
    <row r="25" spans="2:17" ht="15.75" customHeight="1" x14ac:dyDescent="0.2"/>
    <row r="26" spans="2:17" ht="15.75" customHeight="1" x14ac:dyDescent="0.2"/>
    <row r="27" spans="2:17" ht="15.75" customHeight="1" x14ac:dyDescent="0.2"/>
    <row r="28" spans="2:17" ht="15.75" customHeight="1" x14ac:dyDescent="0.2"/>
    <row r="29" spans="2:17" ht="15.75" customHeight="1" x14ac:dyDescent="0.2"/>
    <row r="30" spans="2:17" ht="15.75" customHeight="1" x14ac:dyDescent="0.2"/>
    <row r="31" spans="2:17" ht="15.75" customHeight="1" x14ac:dyDescent="0.2"/>
    <row r="32" spans="2:17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</sheetData>
  <mergeCells count="12">
    <mergeCell ref="F6:H6"/>
    <mergeCell ref="L6:M6"/>
    <mergeCell ref="N6:O6"/>
    <mergeCell ref="C18:O18"/>
    <mergeCell ref="B21:Q21"/>
    <mergeCell ref="B2:Q2"/>
    <mergeCell ref="B3:E4"/>
    <mergeCell ref="O3:Q3"/>
    <mergeCell ref="O4:Q4"/>
    <mergeCell ref="C5:G5"/>
    <mergeCell ref="H5:I5"/>
    <mergeCell ref="J5:O5"/>
  </mergeCells>
  <hyperlinks>
    <hyperlink ref="B2" r:id="rId1" display="TEMETTÜ EMEKLİLİĞİ MAAŞ HESAPLAMA TABLOSU (10 yıllık planlama)               "/>
  </hyperlinks>
  <pageMargins left="0.7" right="0.7" top="0.75" bottom="0.75" header="0" footer="0"/>
  <pageSetup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5"/>
  <sheetViews>
    <sheetView tabSelected="1" zoomScale="85" zoomScaleNormal="85" workbookViewId="0">
      <selection activeCell="C6" sqref="C6"/>
    </sheetView>
  </sheetViews>
  <sheetFormatPr defaultRowHeight="14.25" x14ac:dyDescent="0.2"/>
  <cols>
    <col min="1" max="1" width="1.125" customWidth="1"/>
    <col min="2" max="2" width="7.625" customWidth="1"/>
    <col min="3" max="3" width="8.5" bestFit="1" customWidth="1"/>
    <col min="6" max="6" width="8.5" bestFit="1" customWidth="1"/>
    <col min="7" max="7" width="15.25" bestFit="1" customWidth="1"/>
    <col min="8" max="8" width="10.375" bestFit="1" customWidth="1"/>
    <col min="9" max="9" width="14.625" bestFit="1" customWidth="1"/>
    <col min="10" max="10" width="9.75" bestFit="1" customWidth="1"/>
    <col min="11" max="11" width="9.375" bestFit="1" customWidth="1"/>
    <col min="16" max="16" width="14.5" customWidth="1"/>
    <col min="17" max="17" width="15.625" customWidth="1"/>
  </cols>
  <sheetData>
    <row r="1" spans="1:17" ht="6" customHeight="1" thickBot="1" x14ac:dyDescent="0.25">
      <c r="A1" t="s">
        <v>46</v>
      </c>
    </row>
    <row r="2" spans="1:17" ht="32.25" thickBot="1" x14ac:dyDescent="0.25">
      <c r="B2" s="108" t="s">
        <v>44</v>
      </c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10"/>
    </row>
    <row r="3" spans="1:17" ht="15.75" thickBot="1" x14ac:dyDescent="0.25">
      <c r="B3" s="111" t="s">
        <v>0</v>
      </c>
      <c r="C3" s="112"/>
      <c r="D3" s="112"/>
      <c r="E3" s="113"/>
      <c r="F3" s="2" t="s">
        <v>1</v>
      </c>
      <c r="G3" s="2" t="s">
        <v>2</v>
      </c>
      <c r="H3" s="3" t="s">
        <v>3</v>
      </c>
      <c r="I3" s="2" t="s">
        <v>4</v>
      </c>
      <c r="J3" s="3" t="s">
        <v>5</v>
      </c>
      <c r="K3" s="2" t="s">
        <v>6</v>
      </c>
      <c r="L3" s="3" t="s">
        <v>7</v>
      </c>
      <c r="M3" s="2" t="s">
        <v>8</v>
      </c>
      <c r="N3" s="2" t="s">
        <v>9</v>
      </c>
      <c r="O3" s="117" t="s">
        <v>10</v>
      </c>
      <c r="P3" s="109"/>
      <c r="Q3" s="110"/>
    </row>
    <row r="4" spans="1:17" ht="15.75" thickBot="1" x14ac:dyDescent="0.25">
      <c r="B4" s="114"/>
      <c r="C4" s="115"/>
      <c r="D4" s="115"/>
      <c r="E4" s="116"/>
      <c r="F4" s="4">
        <v>1.1200000000000001</v>
      </c>
      <c r="G4" s="4">
        <v>1.1299999999999999</v>
      </c>
      <c r="H4" s="5">
        <v>1.1299999999999999</v>
      </c>
      <c r="I4" s="6">
        <v>1.1399999999999999</v>
      </c>
      <c r="J4" s="5">
        <v>1.1399999999999999</v>
      </c>
      <c r="K4" s="4">
        <v>1.1499999999999999</v>
      </c>
      <c r="L4" s="5">
        <v>1.1499999999999999</v>
      </c>
      <c r="M4" s="4">
        <v>1.1499999999999999</v>
      </c>
      <c r="N4" s="4">
        <v>1.1499999999999999</v>
      </c>
      <c r="O4" s="118" t="s">
        <v>48</v>
      </c>
      <c r="P4" s="119"/>
      <c r="Q4" s="120"/>
    </row>
    <row r="5" spans="1:17" ht="16.5" thickBot="1" x14ac:dyDescent="0.25">
      <c r="B5" s="7" t="s">
        <v>11</v>
      </c>
      <c r="C5" s="121" t="s">
        <v>12</v>
      </c>
      <c r="D5" s="122"/>
      <c r="E5" s="122"/>
      <c r="F5" s="122"/>
      <c r="G5" s="123"/>
      <c r="H5" s="124" t="s">
        <v>13</v>
      </c>
      <c r="I5" s="125"/>
      <c r="J5" s="121" t="s">
        <v>14</v>
      </c>
      <c r="K5" s="122"/>
      <c r="L5" s="122"/>
      <c r="M5" s="122"/>
      <c r="N5" s="122"/>
      <c r="O5" s="123"/>
      <c r="P5" s="8"/>
      <c r="Q5" s="8"/>
    </row>
    <row r="6" spans="1:17" ht="16.5" thickBot="1" x14ac:dyDescent="0.25">
      <c r="B6" s="9" t="s">
        <v>15</v>
      </c>
      <c r="C6" s="10">
        <v>1.25</v>
      </c>
      <c r="D6" s="11" t="s">
        <v>16</v>
      </c>
      <c r="E6" s="12" t="s">
        <v>17</v>
      </c>
      <c r="F6" s="126" t="s">
        <v>18</v>
      </c>
      <c r="G6" s="127"/>
      <c r="H6" s="128"/>
      <c r="I6" s="13">
        <v>1.3</v>
      </c>
      <c r="J6" s="14">
        <v>1.1200000000000001</v>
      </c>
      <c r="K6" s="15" t="s">
        <v>19</v>
      </c>
      <c r="L6" s="129" t="s">
        <v>16</v>
      </c>
      <c r="M6" s="130"/>
      <c r="N6" s="129" t="s">
        <v>20</v>
      </c>
      <c r="O6" s="131"/>
      <c r="P6" s="16" t="s">
        <v>21</v>
      </c>
      <c r="Q6" s="16" t="s">
        <v>21</v>
      </c>
    </row>
    <row r="7" spans="1:17" ht="15.75" thickBot="1" x14ac:dyDescent="0.25">
      <c r="B7" s="17">
        <v>700000</v>
      </c>
      <c r="C7" s="18" t="s">
        <v>22</v>
      </c>
      <c r="D7" s="19" t="s">
        <v>15</v>
      </c>
      <c r="E7" s="20" t="s">
        <v>23</v>
      </c>
      <c r="F7" s="21" t="s">
        <v>24</v>
      </c>
      <c r="G7" s="22" t="s">
        <v>25</v>
      </c>
      <c r="H7" s="105" t="s">
        <v>45</v>
      </c>
      <c r="I7" s="2" t="s">
        <v>26</v>
      </c>
      <c r="J7" s="2" t="s">
        <v>27</v>
      </c>
      <c r="K7" s="15" t="s">
        <v>23</v>
      </c>
      <c r="L7" s="23" t="s">
        <v>28</v>
      </c>
      <c r="M7" s="24" t="s">
        <v>29</v>
      </c>
      <c r="N7" s="25" t="s">
        <v>28</v>
      </c>
      <c r="O7" s="26" t="s">
        <v>29</v>
      </c>
      <c r="P7" s="27" t="s">
        <v>30</v>
      </c>
      <c r="Q7" s="28" t="s">
        <v>31</v>
      </c>
    </row>
    <row r="8" spans="1:17" ht="15.75" thickBot="1" x14ac:dyDescent="0.25">
      <c r="B8" s="29" t="s">
        <v>32</v>
      </c>
      <c r="C8" s="30">
        <v>1000</v>
      </c>
      <c r="D8" s="31">
        <f t="shared" ref="D8:D17" si="0">SUM(C8)*12</f>
        <v>12000</v>
      </c>
      <c r="E8" s="32">
        <f>SUM(F8)</f>
        <v>712000</v>
      </c>
      <c r="F8" s="33">
        <f>(C8*12)+B7</f>
        <v>712000</v>
      </c>
      <c r="G8" s="34">
        <f>SUM(F8)</f>
        <v>712000</v>
      </c>
      <c r="H8" s="34">
        <f>SUM(G8)</f>
        <v>712000</v>
      </c>
      <c r="I8" s="34">
        <f>SUM(H8)*I6</f>
        <v>925600</v>
      </c>
      <c r="J8" s="35">
        <f>SUM(I8)*J6</f>
        <v>1036672.0000000001</v>
      </c>
      <c r="K8" s="36">
        <f t="shared" ref="K8:K17" si="1">J8</f>
        <v>1036672.0000000001</v>
      </c>
      <c r="L8" s="37">
        <f t="shared" ref="L8:L17" si="2">SUM(J8-I8)</f>
        <v>111072.00000000012</v>
      </c>
      <c r="M8" s="38">
        <f t="shared" ref="M8:M17" si="3">SUM(L8*2)</f>
        <v>222144.00000000023</v>
      </c>
      <c r="N8" s="38">
        <f t="shared" ref="N8:O17" si="4">SUM(L8/12)</f>
        <v>9256.0000000000091</v>
      </c>
      <c r="O8" s="39">
        <f t="shared" si="4"/>
        <v>18512.000000000018</v>
      </c>
      <c r="P8" s="40">
        <f t="shared" ref="P8:P17" si="5">SUM(N8:O8)/2</f>
        <v>13884.000000000015</v>
      </c>
      <c r="Q8" s="40">
        <f t="shared" ref="Q8:Q17" si="6">SUM(L8:M8)/2</f>
        <v>166608.00000000017</v>
      </c>
    </row>
    <row r="9" spans="1:17" ht="15" x14ac:dyDescent="0.2">
      <c r="B9" s="41" t="s">
        <v>33</v>
      </c>
      <c r="C9" s="42">
        <f>SUM(C8)*C6</f>
        <v>1250</v>
      </c>
      <c r="D9" s="43">
        <f t="shared" si="0"/>
        <v>15000</v>
      </c>
      <c r="E9" s="44">
        <f>SUM(F8:F9)</f>
        <v>727000</v>
      </c>
      <c r="F9" s="45">
        <f t="shared" ref="F9:F17" si="7">C9*12</f>
        <v>15000</v>
      </c>
      <c r="G9" s="46">
        <f t="shared" ref="G9:G17" si="8">K8</f>
        <v>1036672.0000000001</v>
      </c>
      <c r="H9" s="46">
        <f t="shared" ref="H9:H17" si="9">F9+G9</f>
        <v>1051672</v>
      </c>
      <c r="I9" s="46">
        <f>SUM(H9)*I6</f>
        <v>1367173.6</v>
      </c>
      <c r="J9" s="47">
        <f>SUM(I9)*F4</f>
        <v>1531234.4320000003</v>
      </c>
      <c r="K9" s="48">
        <f t="shared" si="1"/>
        <v>1531234.4320000003</v>
      </c>
      <c r="L9" s="49">
        <f t="shared" si="2"/>
        <v>164060.83200000017</v>
      </c>
      <c r="M9" s="50">
        <f t="shared" si="3"/>
        <v>328121.66400000034</v>
      </c>
      <c r="N9" s="50">
        <f t="shared" si="4"/>
        <v>13671.736000000014</v>
      </c>
      <c r="O9" s="51">
        <f t="shared" si="4"/>
        <v>27343.472000000027</v>
      </c>
      <c r="P9" s="52">
        <f t="shared" si="5"/>
        <v>20507.604000000021</v>
      </c>
      <c r="Q9" s="52">
        <f t="shared" si="6"/>
        <v>246091.24800000025</v>
      </c>
    </row>
    <row r="10" spans="1:17" ht="15" x14ac:dyDescent="0.2">
      <c r="B10" s="41" t="s">
        <v>34</v>
      </c>
      <c r="C10" s="53">
        <f>SUM(C9)*C6</f>
        <v>1562.5</v>
      </c>
      <c r="D10" s="43">
        <f t="shared" si="0"/>
        <v>18750</v>
      </c>
      <c r="E10" s="44">
        <f>SUM(F8:F10)</f>
        <v>745750</v>
      </c>
      <c r="F10" s="45">
        <f t="shared" si="7"/>
        <v>18750</v>
      </c>
      <c r="G10" s="46">
        <f t="shared" si="8"/>
        <v>1531234.4320000003</v>
      </c>
      <c r="H10" s="46">
        <f t="shared" si="9"/>
        <v>1549984.4320000003</v>
      </c>
      <c r="I10" s="46">
        <f>SUM(H10)*I6</f>
        <v>2014979.7616000003</v>
      </c>
      <c r="J10" s="47">
        <f>SUM(I10)*G4</f>
        <v>2276927.1306080003</v>
      </c>
      <c r="K10" s="48">
        <f t="shared" si="1"/>
        <v>2276927.1306080003</v>
      </c>
      <c r="L10" s="49">
        <f t="shared" si="2"/>
        <v>261947.36900800001</v>
      </c>
      <c r="M10" s="50">
        <f t="shared" si="3"/>
        <v>523894.73801600002</v>
      </c>
      <c r="N10" s="50">
        <f t="shared" si="4"/>
        <v>21828.947417333333</v>
      </c>
      <c r="O10" s="51">
        <f t="shared" si="4"/>
        <v>43657.894834666666</v>
      </c>
      <c r="P10" s="52">
        <f t="shared" si="5"/>
        <v>32743.421126000001</v>
      </c>
      <c r="Q10" s="52">
        <f t="shared" si="6"/>
        <v>392921.05351200001</v>
      </c>
    </row>
    <row r="11" spans="1:17" ht="15.75" thickBot="1" x14ac:dyDescent="0.25">
      <c r="B11" s="41" t="s">
        <v>35</v>
      </c>
      <c r="C11" s="54">
        <f>SUM(C10)*C6</f>
        <v>1953.125</v>
      </c>
      <c r="D11" s="55">
        <f t="shared" si="0"/>
        <v>23437.5</v>
      </c>
      <c r="E11" s="56">
        <f>SUM(F8:F11)</f>
        <v>769187.5</v>
      </c>
      <c r="F11" s="57">
        <f t="shared" si="7"/>
        <v>23437.5</v>
      </c>
      <c r="G11" s="58">
        <f t="shared" si="8"/>
        <v>2276927.1306080003</v>
      </c>
      <c r="H11" s="58">
        <f t="shared" si="9"/>
        <v>2300364.6306080003</v>
      </c>
      <c r="I11" s="58">
        <f>SUM(H11)*I6</f>
        <v>2990474.0197904008</v>
      </c>
      <c r="J11" s="59">
        <f>SUM(I11)*H4</f>
        <v>3379235.6423631525</v>
      </c>
      <c r="K11" s="60">
        <f t="shared" si="1"/>
        <v>3379235.6423631525</v>
      </c>
      <c r="L11" s="61">
        <f t="shared" si="2"/>
        <v>388761.62257275172</v>
      </c>
      <c r="M11" s="62">
        <f t="shared" si="3"/>
        <v>777523.24514550343</v>
      </c>
      <c r="N11" s="62">
        <f t="shared" si="4"/>
        <v>32396.801881062642</v>
      </c>
      <c r="O11" s="63">
        <f t="shared" si="4"/>
        <v>64793.603762125284</v>
      </c>
      <c r="P11" s="64">
        <f t="shared" si="5"/>
        <v>48595.202821593964</v>
      </c>
      <c r="Q11" s="64">
        <f t="shared" si="6"/>
        <v>583142.43385912757</v>
      </c>
    </row>
    <row r="12" spans="1:17" ht="15.75" thickBot="1" x14ac:dyDescent="0.25">
      <c r="B12" s="41" t="s">
        <v>36</v>
      </c>
      <c r="C12" s="65">
        <f>SUM(C11)*C6</f>
        <v>2441.40625</v>
      </c>
      <c r="D12" s="66">
        <f t="shared" si="0"/>
        <v>29296.875</v>
      </c>
      <c r="E12" s="67">
        <f>SUM(F8:F12)</f>
        <v>798484.375</v>
      </c>
      <c r="F12" s="65">
        <f t="shared" si="7"/>
        <v>29296.875</v>
      </c>
      <c r="G12" s="68">
        <f t="shared" si="8"/>
        <v>3379235.6423631525</v>
      </c>
      <c r="H12" s="68">
        <f t="shared" si="9"/>
        <v>3408532.5173631525</v>
      </c>
      <c r="I12" s="68">
        <f>SUM(H12)*I6</f>
        <v>4431092.2725720983</v>
      </c>
      <c r="J12" s="68">
        <f>SUM(I12)*I4</f>
        <v>5051445.1907321913</v>
      </c>
      <c r="K12" s="69">
        <f t="shared" si="1"/>
        <v>5051445.1907321913</v>
      </c>
      <c r="L12" s="70">
        <f t="shared" si="2"/>
        <v>620352.91816009302</v>
      </c>
      <c r="M12" s="71">
        <f t="shared" si="3"/>
        <v>1240705.836320186</v>
      </c>
      <c r="N12" s="71">
        <f t="shared" si="4"/>
        <v>51696.076513341082</v>
      </c>
      <c r="O12" s="72">
        <f t="shared" si="4"/>
        <v>103392.15302668216</v>
      </c>
      <c r="P12" s="73">
        <f t="shared" si="5"/>
        <v>77544.114770011627</v>
      </c>
      <c r="Q12" s="73">
        <f t="shared" si="6"/>
        <v>930529.37724013953</v>
      </c>
    </row>
    <row r="13" spans="1:17" ht="15" x14ac:dyDescent="0.2">
      <c r="B13" s="41" t="s">
        <v>37</v>
      </c>
      <c r="C13" s="42">
        <f>SUM(C12)*C6</f>
        <v>3051.7578125</v>
      </c>
      <c r="D13" s="74">
        <f t="shared" si="0"/>
        <v>36621.09375</v>
      </c>
      <c r="E13" s="44">
        <f>SUM(F8:F13)</f>
        <v>835105.46875</v>
      </c>
      <c r="F13" s="75">
        <f t="shared" si="7"/>
        <v>36621.09375</v>
      </c>
      <c r="G13" s="34">
        <f t="shared" si="8"/>
        <v>5051445.1907321913</v>
      </c>
      <c r="H13" s="34">
        <f t="shared" si="9"/>
        <v>5088066.2844821913</v>
      </c>
      <c r="I13" s="34">
        <f>SUM(H13)*I6</f>
        <v>6614486.1698268494</v>
      </c>
      <c r="J13" s="35">
        <f>SUM(I13)*J4</f>
        <v>7540514.2336026076</v>
      </c>
      <c r="K13" s="76">
        <f t="shared" si="1"/>
        <v>7540514.2336026076</v>
      </c>
      <c r="L13" s="77">
        <f t="shared" si="2"/>
        <v>926028.06377575826</v>
      </c>
      <c r="M13" s="78">
        <f t="shared" si="3"/>
        <v>1852056.1275515165</v>
      </c>
      <c r="N13" s="78">
        <f t="shared" si="4"/>
        <v>77169.005314646522</v>
      </c>
      <c r="O13" s="79">
        <f t="shared" si="4"/>
        <v>154338.01062929304</v>
      </c>
      <c r="P13" s="80">
        <f t="shared" si="5"/>
        <v>115753.50797196978</v>
      </c>
      <c r="Q13" s="80">
        <f t="shared" si="6"/>
        <v>1389042.0956636374</v>
      </c>
    </row>
    <row r="14" spans="1:17" ht="15" x14ac:dyDescent="0.2">
      <c r="B14" s="41" t="s">
        <v>38</v>
      </c>
      <c r="C14" s="42">
        <f>SUM(C13)*C6</f>
        <v>3814.697265625</v>
      </c>
      <c r="D14" s="74">
        <f t="shared" si="0"/>
        <v>45776.3671875</v>
      </c>
      <c r="E14" s="44">
        <f>SUM(F8:F14)</f>
        <v>880881.8359375</v>
      </c>
      <c r="F14" s="81">
        <f t="shared" si="7"/>
        <v>45776.3671875</v>
      </c>
      <c r="G14" s="46">
        <f t="shared" si="8"/>
        <v>7540514.2336026076</v>
      </c>
      <c r="H14" s="46">
        <f t="shared" si="9"/>
        <v>7586290.6007901076</v>
      </c>
      <c r="I14" s="46">
        <f>SUM(H14)*I6</f>
        <v>9862177.7810271401</v>
      </c>
      <c r="J14" s="47">
        <f>SUM(I14)*K4</f>
        <v>11341504.44818121</v>
      </c>
      <c r="K14" s="82">
        <f t="shared" si="1"/>
        <v>11341504.44818121</v>
      </c>
      <c r="L14" s="77">
        <f t="shared" si="2"/>
        <v>1479326.66715407</v>
      </c>
      <c r="M14" s="78">
        <f t="shared" si="3"/>
        <v>2958653.33430814</v>
      </c>
      <c r="N14" s="78">
        <f t="shared" si="4"/>
        <v>123277.22226283916</v>
      </c>
      <c r="O14" s="79">
        <f t="shared" si="4"/>
        <v>246554.44452567832</v>
      </c>
      <c r="P14" s="80">
        <f t="shared" si="5"/>
        <v>184915.83339425875</v>
      </c>
      <c r="Q14" s="80">
        <f t="shared" si="6"/>
        <v>2218990.000731105</v>
      </c>
    </row>
    <row r="15" spans="1:17" ht="15" x14ac:dyDescent="0.2">
      <c r="B15" s="41" t="s">
        <v>39</v>
      </c>
      <c r="C15" s="42">
        <f>SUM(C14)*C6</f>
        <v>4768.37158203125</v>
      </c>
      <c r="D15" s="74">
        <f t="shared" si="0"/>
        <v>57220.458984375</v>
      </c>
      <c r="E15" s="44">
        <f>SUM(F8:F15)</f>
        <v>938102.294921875</v>
      </c>
      <c r="F15" s="83">
        <f t="shared" si="7"/>
        <v>57220.458984375</v>
      </c>
      <c r="G15" s="84">
        <f t="shared" si="8"/>
        <v>11341504.44818121</v>
      </c>
      <c r="H15" s="84">
        <f t="shared" si="9"/>
        <v>11398724.907165585</v>
      </c>
      <c r="I15" s="84">
        <f>SUM(H15)*I6</f>
        <v>14818342.379315261</v>
      </c>
      <c r="J15" s="85">
        <f>SUM(I15)*L4</f>
        <v>17041093.736212548</v>
      </c>
      <c r="K15" s="86">
        <f t="shared" si="1"/>
        <v>17041093.736212548</v>
      </c>
      <c r="L15" s="77">
        <f t="shared" si="2"/>
        <v>2222751.3568972871</v>
      </c>
      <c r="M15" s="78">
        <f t="shared" si="3"/>
        <v>4445502.7137945741</v>
      </c>
      <c r="N15" s="78">
        <f t="shared" si="4"/>
        <v>185229.27974144058</v>
      </c>
      <c r="O15" s="79">
        <f t="shared" si="4"/>
        <v>370458.55948288116</v>
      </c>
      <c r="P15" s="80">
        <f t="shared" si="5"/>
        <v>277843.91961216088</v>
      </c>
      <c r="Q15" s="80">
        <f t="shared" si="6"/>
        <v>3334127.0353459306</v>
      </c>
    </row>
    <row r="16" spans="1:17" ht="15.75" thickBot="1" x14ac:dyDescent="0.25">
      <c r="B16" s="41" t="s">
        <v>40</v>
      </c>
      <c r="C16" s="53">
        <f>SUM(C15)*C6</f>
        <v>5960.4644775390625</v>
      </c>
      <c r="D16" s="43">
        <f t="shared" si="0"/>
        <v>71525.57373046875</v>
      </c>
      <c r="E16" s="87">
        <f>SUM(F8:F16)</f>
        <v>1009627.8686523437</v>
      </c>
      <c r="F16" s="45">
        <f t="shared" si="7"/>
        <v>71525.57373046875</v>
      </c>
      <c r="G16" s="46">
        <f t="shared" si="8"/>
        <v>17041093.736212548</v>
      </c>
      <c r="H16" s="46">
        <f t="shared" si="9"/>
        <v>17112619.309943017</v>
      </c>
      <c r="I16" s="46">
        <f>SUM(H16)*I6</f>
        <v>22246405.102925923</v>
      </c>
      <c r="J16" s="47">
        <f>SUM(I16)*M4</f>
        <v>25583365.868364811</v>
      </c>
      <c r="K16" s="48">
        <f t="shared" si="1"/>
        <v>25583365.868364811</v>
      </c>
      <c r="L16" s="49">
        <f t="shared" si="2"/>
        <v>3336960.7654388882</v>
      </c>
      <c r="M16" s="50">
        <f t="shared" si="3"/>
        <v>6673921.5308777764</v>
      </c>
      <c r="N16" s="50">
        <f t="shared" si="4"/>
        <v>278080.063786574</v>
      </c>
      <c r="O16" s="51">
        <f t="shared" si="4"/>
        <v>556160.127573148</v>
      </c>
      <c r="P16" s="64">
        <f t="shared" si="5"/>
        <v>417120.09567986103</v>
      </c>
      <c r="Q16" s="64">
        <f t="shared" si="6"/>
        <v>5005441.1481583323</v>
      </c>
    </row>
    <row r="17" spans="2:17" ht="17.25" customHeight="1" thickBot="1" x14ac:dyDescent="0.25">
      <c r="B17" s="41" t="s">
        <v>9</v>
      </c>
      <c r="C17" s="88">
        <f>SUM(C16)*C6</f>
        <v>7450.5805969238281</v>
      </c>
      <c r="D17" s="89">
        <f t="shared" si="0"/>
        <v>89406.967163085938</v>
      </c>
      <c r="E17" s="90">
        <f>SUM(F8:F17)</f>
        <v>1099034.8358154297</v>
      </c>
      <c r="F17" s="91">
        <f t="shared" si="7"/>
        <v>89406.967163085938</v>
      </c>
      <c r="G17" s="92">
        <f t="shared" si="8"/>
        <v>25583365.868364811</v>
      </c>
      <c r="H17" s="92">
        <f t="shared" si="9"/>
        <v>25672772.835527897</v>
      </c>
      <c r="I17" s="93">
        <f>SUM(H17)*I6</f>
        <v>33374604.686186269</v>
      </c>
      <c r="J17" s="94">
        <f>SUM(I17)*N4</f>
        <v>38380795.389114209</v>
      </c>
      <c r="K17" s="107">
        <f t="shared" si="1"/>
        <v>38380795.389114209</v>
      </c>
      <c r="L17" s="96">
        <f t="shared" si="2"/>
        <v>5006190.7029279396</v>
      </c>
      <c r="M17" s="92">
        <f t="shared" si="3"/>
        <v>10012381.405855879</v>
      </c>
      <c r="N17" s="92">
        <f t="shared" si="4"/>
        <v>417182.55857732828</v>
      </c>
      <c r="O17" s="97">
        <f t="shared" si="4"/>
        <v>834365.11715465656</v>
      </c>
      <c r="P17" s="98">
        <f t="shared" si="5"/>
        <v>625773.83786599245</v>
      </c>
      <c r="Q17" s="98">
        <f t="shared" si="6"/>
        <v>7509286.0543919094</v>
      </c>
    </row>
    <row r="18" spans="2:17" ht="15.75" customHeight="1" thickBot="1" x14ac:dyDescent="0.4">
      <c r="B18" s="99"/>
      <c r="C18" s="132"/>
      <c r="D18" s="122"/>
      <c r="E18" s="122"/>
      <c r="F18" s="122"/>
      <c r="G18" s="122"/>
      <c r="H18" s="122"/>
      <c r="I18" s="122"/>
      <c r="J18" s="122"/>
      <c r="K18" s="122"/>
      <c r="L18" s="122"/>
      <c r="M18" s="122"/>
      <c r="N18" s="122"/>
      <c r="O18" s="123"/>
      <c r="P18" s="100" t="s">
        <v>41</v>
      </c>
      <c r="Q18" s="101" t="s">
        <v>42</v>
      </c>
    </row>
    <row r="19" spans="2:17" ht="4.5" customHeight="1" thickBot="1" x14ac:dyDescent="0.3">
      <c r="B19" s="102"/>
      <c r="C19" s="103"/>
      <c r="D19" s="103"/>
      <c r="E19" s="103"/>
      <c r="F19" s="103"/>
      <c r="G19" s="103"/>
      <c r="H19" s="103"/>
      <c r="I19" s="103"/>
      <c r="J19" s="103"/>
      <c r="K19" s="103"/>
      <c r="L19" s="103"/>
      <c r="M19" s="103"/>
      <c r="N19" s="103"/>
      <c r="O19" s="103"/>
      <c r="P19" s="103"/>
      <c r="Q19" s="104"/>
    </row>
    <row r="20" spans="2:17" ht="2.25" customHeight="1" thickBot="1" x14ac:dyDescent="0.25"/>
    <row r="21" spans="2:17" ht="27" customHeight="1" thickBot="1" x14ac:dyDescent="0.25">
      <c r="B21" s="133" t="s">
        <v>43</v>
      </c>
      <c r="C21" s="134"/>
      <c r="D21" s="134"/>
      <c r="E21" s="134"/>
      <c r="F21" s="134"/>
      <c r="G21" s="134"/>
      <c r="H21" s="134"/>
      <c r="I21" s="134"/>
      <c r="J21" s="134"/>
      <c r="K21" s="134"/>
      <c r="L21" s="134"/>
      <c r="M21" s="134"/>
      <c r="N21" s="134"/>
      <c r="O21" s="134"/>
      <c r="P21" s="134"/>
      <c r="Q21" s="135"/>
    </row>
    <row r="25" spans="2:17" x14ac:dyDescent="0.2">
      <c r="I25" s="106"/>
    </row>
  </sheetData>
  <mergeCells count="12">
    <mergeCell ref="F6:H6"/>
    <mergeCell ref="L6:M6"/>
    <mergeCell ref="N6:O6"/>
    <mergeCell ref="C18:O18"/>
    <mergeCell ref="B21:Q21"/>
    <mergeCell ref="B2:Q2"/>
    <mergeCell ref="B3:E4"/>
    <mergeCell ref="O3:Q3"/>
    <mergeCell ref="O4:Q4"/>
    <mergeCell ref="C5:G5"/>
    <mergeCell ref="H5:I5"/>
    <mergeCell ref="J5:O5"/>
  </mergeCells>
  <hyperlinks>
    <hyperlink ref="B2" r:id="rId1" display="TEMETTÜ EMEKLİLİĞİ MAAŞ HESAPLAMA TABLOSU (10 yıllık planlama)               "/>
  </hyperlinks>
  <pageMargins left="0.7" right="0.7" top="0.75" bottom="0.75" header="0.3" footer="0.3"/>
  <pageSetup paperSize="9" orientation="portrait" horizontalDpi="0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ISDMR</vt:lpstr>
      <vt:lpstr>ISYAT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apple</cp:lastModifiedBy>
  <dcterms:created xsi:type="dcterms:W3CDTF">2022-01-09T20:35:21Z</dcterms:created>
  <dcterms:modified xsi:type="dcterms:W3CDTF">2022-01-11T14:08:23Z</dcterms:modified>
</cp:coreProperties>
</file>